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ZA-1200\1210 Telematik\Finanzierung\LE_Reha\Unterlagen für KTR und Verteilerliste Ansprechpartner\GKV-Box\"/>
    </mc:Choice>
  </mc:AlternateContent>
  <bookViews>
    <workbookView xWindow="0" yWindow="0" windowWidth="16850" windowHeight="5240"/>
  </bookViews>
  <sheets>
    <sheet name="Berechnung"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3" l="1"/>
  <c r="D32" i="3"/>
  <c r="K23" i="3"/>
  <c r="H23" i="3"/>
  <c r="K17" i="3" l="1"/>
  <c r="K16" i="3"/>
  <c r="E13" i="3"/>
  <c r="K18" i="3" s="1"/>
  <c r="E14" i="3" l="1"/>
  <c r="H12" i="3" l="1"/>
  <c r="H11" i="3"/>
  <c r="D31" i="3" l="1"/>
  <c r="E8" i="3" l="1"/>
  <c r="K14" i="3" s="1"/>
  <c r="E11" i="3" l="1"/>
  <c r="E9" i="3" l="1"/>
  <c r="K11" i="3" s="1"/>
  <c r="E18" i="3" l="1"/>
  <c r="E17" i="3"/>
  <c r="K12" i="3" l="1"/>
  <c r="K13" i="3"/>
  <c r="K10" i="3"/>
  <c r="K8" i="3"/>
  <c r="H8" i="3"/>
  <c r="H16" i="3" s="1"/>
  <c r="E12" i="3"/>
  <c r="K15" i="3" s="1"/>
  <c r="K20" i="3" l="1"/>
</calcChain>
</file>

<file path=xl/comments1.xml><?xml version="1.0" encoding="utf-8"?>
<comments xmlns="http://schemas.openxmlformats.org/spreadsheetml/2006/main">
  <authors>
    <author>claartje.vandermark</author>
  </authors>
  <commentList>
    <comment ref="B8" authorId="0" shapeId="0">
      <text>
        <r>
          <rPr>
            <b/>
            <sz val="9"/>
            <color indexed="81"/>
            <rFont val="Segoe UI"/>
            <charset val="1"/>
          </rPr>
          <t>claartje.vandermark:</t>
        </r>
        <r>
          <rPr>
            <sz val="9"/>
            <color indexed="81"/>
            <rFont val="Segoe UI"/>
            <charset val="1"/>
          </rPr>
          <t xml:space="preserve">
gem. Versorgungsvertrag nach § 1 Abs. 5 sowie § 9 Abs. 2 (alle Kostenträger)</t>
        </r>
      </text>
    </comment>
    <comment ref="D8" authorId="0" shapeId="0">
      <text>
        <r>
          <rPr>
            <b/>
            <sz val="9"/>
            <color indexed="81"/>
            <rFont val="Segoe UI"/>
            <charset val="1"/>
          </rPr>
          <t>claartje.vandermark:</t>
        </r>
        <r>
          <rPr>
            <sz val="9"/>
            <color indexed="81"/>
            <rFont val="Segoe UI"/>
            <charset val="1"/>
          </rPr>
          <t xml:space="preserve">
KT=Kartenterminals
</t>
        </r>
      </text>
    </comment>
    <comment ref="G8" authorId="0" shapeId="0">
      <text>
        <r>
          <rPr>
            <b/>
            <sz val="9"/>
            <color indexed="81"/>
            <rFont val="Segoe UI"/>
            <charset val="1"/>
          </rPr>
          <t>claartje.vandermark:</t>
        </r>
        <r>
          <rPr>
            <sz val="9"/>
            <color indexed="81"/>
            <rFont val="Segoe UI"/>
            <charset val="1"/>
          </rPr>
          <t xml:space="preserve">
KON=Konnektor</t>
        </r>
      </text>
    </comment>
    <comment ref="B9" authorId="0" shapeId="0">
      <text>
        <r>
          <rPr>
            <b/>
            <sz val="9"/>
            <color indexed="81"/>
            <rFont val="Segoe UI"/>
            <charset val="1"/>
          </rPr>
          <t>claartje.vandermark:</t>
        </r>
        <r>
          <rPr>
            <sz val="9"/>
            <color indexed="81"/>
            <rFont val="Segoe UI"/>
            <charset val="1"/>
          </rPr>
          <t xml:space="preserve">  gekennzeichnet durch die ersten beiden Ziffern des Fachabteilungsschlüssels (DRV)/Indikationsgruppen (GKV): siehe Definition dieser siehe Erläuterungen zur Berechnungshilfe</t>
        </r>
      </text>
    </comment>
    <comment ref="D9" authorId="0" shapeId="0">
      <text>
        <r>
          <rPr>
            <b/>
            <sz val="9"/>
            <color indexed="81"/>
            <rFont val="Segoe UI"/>
            <charset val="1"/>
          </rPr>
          <t>claartje.vandermark:</t>
        </r>
        <r>
          <rPr>
            <sz val="9"/>
            <color indexed="81"/>
            <rFont val="Segoe UI"/>
            <charset val="1"/>
          </rPr>
          <t xml:space="preserve">
KT=Kartenterminals</t>
        </r>
      </text>
    </comment>
    <comment ref="B10" authorId="0" shapeId="0">
      <text>
        <r>
          <rPr>
            <b/>
            <sz val="9"/>
            <color indexed="81"/>
            <rFont val="Segoe UI"/>
            <charset val="1"/>
          </rPr>
          <t>claartje.vandermark:</t>
        </r>
        <r>
          <rPr>
            <sz val="9"/>
            <color indexed="81"/>
            <rFont val="Segoe UI"/>
            <charset val="1"/>
          </rPr>
          <t xml:space="preserve">
Belegungsjahr gem. § 9 (DRV, GKV, Landwirtschaftliche Alterskasse und PKV</t>
        </r>
      </text>
    </comment>
    <comment ref="K10" authorId="0" shapeId="0">
      <text>
        <r>
          <rPr>
            <b/>
            <sz val="9"/>
            <color indexed="81"/>
            <rFont val="Segoe UI"/>
            <family val="2"/>
          </rPr>
          <t>claartje.vandermark:</t>
        </r>
        <r>
          <rPr>
            <sz val="9"/>
            <color indexed="81"/>
            <rFont val="Segoe UI"/>
            <family val="2"/>
          </rPr>
          <t xml:space="preserve">
Pauschale (120 €) je EBK, auch wenn B16 ="J"
lt. Vertrag: § 2 Abs. 5 Nr. 3 </t>
        </r>
      </text>
    </comment>
    <comment ref="B11" authorId="0" shapeId="0">
      <text>
        <r>
          <rPr>
            <b/>
            <sz val="9"/>
            <color indexed="81"/>
            <rFont val="Segoe UI"/>
            <charset val="1"/>
          </rPr>
          <t>claartje.vandermark:</t>
        </r>
        <r>
          <rPr>
            <sz val="9"/>
            <color indexed="81"/>
            <rFont val="Segoe UI"/>
            <charset val="1"/>
          </rPr>
          <t xml:space="preserve">
Belegungsjahr gem. § 9 (DRV, GKV, Landwirtschaftliche Alterskasse und PKV</t>
        </r>
      </text>
    </comment>
    <comment ref="D12" authorId="0" shapeId="0">
      <text>
        <r>
          <rPr>
            <b/>
            <sz val="9"/>
            <color indexed="81"/>
            <rFont val="Segoe UI"/>
            <charset val="1"/>
          </rPr>
          <t>claartje.vandermark:</t>
        </r>
        <r>
          <rPr>
            <sz val="9"/>
            <color indexed="81"/>
            <rFont val="Segoe UI"/>
            <charset val="1"/>
          </rPr>
          <t xml:space="preserve">
SMC-B= Security Module Card Typ B, elektronischer Ausweis zur Identifikation der Einrichtung</t>
        </r>
      </text>
    </comment>
    <comment ref="E12" authorId="0" shapeId="0">
      <text>
        <r>
          <rPr>
            <b/>
            <sz val="9"/>
            <color indexed="81"/>
            <rFont val="Segoe UI"/>
            <charset val="1"/>
          </rPr>
          <t>claartje.vandermark:</t>
        </r>
        <r>
          <rPr>
            <sz val="9"/>
            <color indexed="81"/>
            <rFont val="Segoe UI"/>
            <charset val="1"/>
          </rPr>
          <t xml:space="preserve">
§ 2 Abs. 2</t>
        </r>
      </text>
    </comment>
    <comment ref="D13" authorId="0" shapeId="0">
      <text>
        <r>
          <rPr>
            <b/>
            <sz val="9"/>
            <color indexed="81"/>
            <rFont val="Segoe UI"/>
            <charset val="1"/>
          </rPr>
          <t>claartje.vandermark:</t>
        </r>
        <r>
          <rPr>
            <sz val="9"/>
            <color indexed="81"/>
            <rFont val="Segoe UI"/>
            <charset val="1"/>
          </rPr>
          <t xml:space="preserve">
HBA=Heilberuftsausweis, elektronische Identifikation einer Person (Heilberufler)</t>
        </r>
      </text>
    </comment>
    <comment ref="J13" authorId="0" shapeId="0">
      <text>
        <r>
          <rPr>
            <b/>
            <sz val="9"/>
            <color indexed="81"/>
            <rFont val="Segoe UI"/>
            <charset val="1"/>
          </rPr>
          <t>claartje.vandermark:</t>
        </r>
        <r>
          <rPr>
            <sz val="9"/>
            <color indexed="81"/>
            <rFont val="Segoe UI"/>
            <charset val="1"/>
          </rPr>
          <t xml:space="preserve">
VPN-ZD= VPN Zugangsdienst
</t>
        </r>
      </text>
    </comment>
    <comment ref="B15" authorId="0" shapeId="0">
      <text>
        <r>
          <rPr>
            <b/>
            <sz val="9"/>
            <color indexed="81"/>
            <rFont val="Segoe UI"/>
            <charset val="1"/>
          </rPr>
          <t>claartje.vandermark:</t>
        </r>
        <r>
          <rPr>
            <sz val="9"/>
            <color indexed="81"/>
            <rFont val="Segoe UI"/>
            <charset val="1"/>
          </rPr>
          <t xml:space="preserve">
Wenn Einrichtung unabhängig die IT von anderen Einrichtungen hat, dann hier "0", sonst die Summe der Einrichtungen, die sich die IT teilen. Das Feld kann nicht "1" ergeben, der Wert muss mindestens "2" sein. 
</t>
        </r>
      </text>
    </comment>
    <comment ref="J15" authorId="0" shapeId="0">
      <text>
        <r>
          <rPr>
            <b/>
            <sz val="9"/>
            <color indexed="81"/>
            <rFont val="Segoe UI"/>
            <charset val="1"/>
          </rPr>
          <t>claartje.vandermark:</t>
        </r>
        <r>
          <rPr>
            <sz val="9"/>
            <color indexed="81"/>
            <rFont val="Segoe UI"/>
            <charset val="1"/>
          </rPr>
          <t xml:space="preserve">
SMC-B= Security Module Card Typ B, elektronischer Ausweis zur Identifikation der Einrichtung</t>
        </r>
      </text>
    </comment>
    <comment ref="B16" authorId="0" shapeId="0">
      <text>
        <r>
          <rPr>
            <b/>
            <sz val="9"/>
            <color indexed="81"/>
            <rFont val="Segoe UI"/>
            <charset val="1"/>
          </rPr>
          <t>claartje.vandermark:</t>
        </r>
        <r>
          <rPr>
            <sz val="9"/>
            <color indexed="81"/>
            <rFont val="Segoe UI"/>
            <charset val="1"/>
          </rPr>
          <t xml:space="preserve">
Wenn Einrichtung die IT unabhängig von anderen Einrichtungen hat, dann hier "0"</t>
        </r>
      </text>
    </comment>
    <comment ref="B17" authorId="0" shapeId="0">
      <text>
        <r>
          <rPr>
            <b/>
            <sz val="9"/>
            <color indexed="81"/>
            <rFont val="Segoe UI"/>
            <charset val="1"/>
          </rPr>
          <t>claartje.vandermark:</t>
        </r>
        <r>
          <rPr>
            <sz val="9"/>
            <color indexed="81"/>
            <rFont val="Segoe UI"/>
            <charset val="1"/>
          </rPr>
          <t xml:space="preserve">
Wenn Einrichtung die IT unabhängig von anderen Einrichtungen hat, dann hier "0"
AUßERDEM:
Auch bei gleicher Fachrichtung aber in unterschiedlichen Häusern sind diese als weitere Fachrichtung hinzuzuaddieren</t>
        </r>
      </text>
    </comment>
    <comment ref="D17" authorId="0" shapeId="0">
      <text>
        <r>
          <rPr>
            <b/>
            <sz val="9"/>
            <color indexed="81"/>
            <rFont val="Segoe UI"/>
            <charset val="1"/>
          </rPr>
          <t>claartje.vandermark:</t>
        </r>
        <r>
          <rPr>
            <sz val="9"/>
            <color indexed="81"/>
            <rFont val="Segoe UI"/>
            <charset val="1"/>
          </rPr>
          <t xml:space="preserve">
EBK= Einbox Konnektor</t>
        </r>
      </text>
    </comment>
    <comment ref="D18" authorId="0" shapeId="0">
      <text>
        <r>
          <rPr>
            <b/>
            <sz val="9"/>
            <color indexed="81"/>
            <rFont val="Segoe UI"/>
            <charset val="1"/>
          </rPr>
          <t>claartje.vandermark:</t>
        </r>
        <r>
          <rPr>
            <sz val="9"/>
            <color indexed="81"/>
            <rFont val="Segoe UI"/>
            <charset val="1"/>
          </rPr>
          <t xml:space="preserve">
RZK=Rechenzentrumskonnekor</t>
        </r>
      </text>
    </comment>
    <comment ref="E18" authorId="0" shapeId="0">
      <text>
        <r>
          <rPr>
            <b/>
            <sz val="9"/>
            <color indexed="81"/>
            <rFont val="Segoe UI"/>
            <family val="2"/>
          </rPr>
          <t>claartje.vandermark:</t>
        </r>
        <r>
          <rPr>
            <sz val="9"/>
            <color indexed="81"/>
            <rFont val="Segoe UI"/>
            <family val="2"/>
          </rPr>
          <t xml:space="preserve">
erst ab 50 Kartenterminals ist ein RZK wirtschaftlich
</t>
        </r>
      </text>
    </comment>
    <comment ref="J18" authorId="0" shapeId="0">
      <text>
        <r>
          <rPr>
            <b/>
            <sz val="9"/>
            <color indexed="81"/>
            <rFont val="Segoe UI"/>
            <charset val="1"/>
          </rPr>
          <t>claartje.vandermark:</t>
        </r>
        <r>
          <rPr>
            <sz val="9"/>
            <color indexed="81"/>
            <rFont val="Segoe UI"/>
            <charset val="1"/>
          </rPr>
          <t xml:space="preserve">
HBA=Heilberuftsausweis, elektronische Identifikation einer Person (Heilberufler)</t>
        </r>
      </text>
    </comment>
    <comment ref="A19" authorId="0" shapeId="0">
      <text>
        <r>
          <rPr>
            <b/>
            <sz val="9"/>
            <color indexed="81"/>
            <rFont val="Segoe UI"/>
            <charset val="1"/>
          </rPr>
          <t>claartje.vandermark:</t>
        </r>
        <r>
          <rPr>
            <sz val="9"/>
            <color indexed="81"/>
            <rFont val="Segoe UI"/>
            <charset val="1"/>
          </rPr>
          <t xml:space="preserve">
RZK = Rechenzentrumskonnektor</t>
        </r>
      </text>
    </comment>
    <comment ref="B19" authorId="0" shapeId="0">
      <text>
        <r>
          <rPr>
            <b/>
            <sz val="9"/>
            <color indexed="81"/>
            <rFont val="Segoe UI"/>
            <family val="2"/>
          </rPr>
          <t>claartje.vandermark:</t>
        </r>
        <r>
          <rPr>
            <sz val="9"/>
            <color indexed="81"/>
            <rFont val="Segoe UI"/>
            <family val="2"/>
          </rPr>
          <t xml:space="preserve">
j=ja
n=nein
</t>
        </r>
      </text>
    </comment>
    <comment ref="B22" authorId="0" shapeId="0">
      <text>
        <r>
          <rPr>
            <b/>
            <sz val="9"/>
            <color indexed="81"/>
            <rFont val="Segoe UI"/>
            <family val="2"/>
          </rPr>
          <t>claartje.vandermark:</t>
        </r>
        <r>
          <rPr>
            <sz val="9"/>
            <color indexed="81"/>
            <rFont val="Segoe UI"/>
            <family val="2"/>
          </rPr>
          <t xml:space="preserve">
von zuständiger Stelle händisch auszufüllen
</t>
        </r>
      </text>
    </comment>
  </commentList>
</comments>
</file>

<file path=xl/sharedStrings.xml><?xml version="1.0" encoding="utf-8"?>
<sst xmlns="http://schemas.openxmlformats.org/spreadsheetml/2006/main" count="51" uniqueCount="51">
  <si>
    <t>Rechenhilfe zum TI-Zuschlag für Rehaeinrichtungen nach § 381 Absatz 1 und 2 SGB V</t>
  </si>
  <si>
    <t>Eingabebereich</t>
  </si>
  <si>
    <t>Anzahl Betten/Plätze</t>
  </si>
  <si>
    <t>amb. Abrechnungstage</t>
  </si>
  <si>
    <t>stat. Abrechnungstage</t>
  </si>
  <si>
    <t>Anzahl KT</t>
  </si>
  <si>
    <t>Anzahl SMC-B</t>
  </si>
  <si>
    <t>Berechnung</t>
  </si>
  <si>
    <t>EBK</t>
  </si>
  <si>
    <t>RZK</t>
  </si>
  <si>
    <t>2-Jahres-Pauschale (§§ 5,6)</t>
  </si>
  <si>
    <t>5 Jahres-Pauschale (§§ 2,3,4,7)</t>
  </si>
  <si>
    <t>TI-Zuschlag I</t>
  </si>
  <si>
    <t>TI-Zuschlag II</t>
  </si>
  <si>
    <t>Anzahl HBA:</t>
  </si>
  <si>
    <t>Anpassung IT pro KON:</t>
  </si>
  <si>
    <t>Anpassung IT pro Einrichtung:</t>
  </si>
  <si>
    <t>organisatorische Umstellung:</t>
  </si>
  <si>
    <t>Konnektorpauschale</t>
  </si>
  <si>
    <t>eRezept-Pauschale</t>
  </si>
  <si>
    <t>Kartenterminals</t>
  </si>
  <si>
    <t>Ersatz-KT</t>
  </si>
  <si>
    <t>KON-Wartung</t>
  </si>
  <si>
    <t>VPN-ZD</t>
  </si>
  <si>
    <t>Betrieb</t>
  </si>
  <si>
    <t>SMC-B</t>
  </si>
  <si>
    <t>lfd. Wartung I</t>
  </si>
  <si>
    <t>lfd. Wartung II</t>
  </si>
  <si>
    <t>HBA</t>
  </si>
  <si>
    <t>Zuschlags-Start</t>
  </si>
  <si>
    <t>Abrechnungstage eig. Einrichtung gesamt:</t>
  </si>
  <si>
    <t>Anzahl KT über alle Einrichtungen</t>
  </si>
  <si>
    <t xml:space="preserve">Summe </t>
  </si>
  <si>
    <t>SUMME</t>
  </si>
  <si>
    <t>Anzahl Fachabteilungen</t>
  </si>
  <si>
    <t>geplante Inbetriebnahme:</t>
  </si>
  <si>
    <t>Eigene Einrichtung</t>
  </si>
  <si>
    <t>bei gemeinsam genutzter IT kummulierte Daten aller Einrichtungen</t>
  </si>
  <si>
    <t>Zuschlags-Start:</t>
  </si>
  <si>
    <t>IK-Nr der Einrichtung:</t>
  </si>
  <si>
    <t>Mitteilung der zuständigen Stelle an die übrigen Kostenträger:</t>
  </si>
  <si>
    <t>Institutionskennzeichen der Einrichtung:</t>
  </si>
  <si>
    <t xml:space="preserve">Name der Einrichtung: </t>
  </si>
  <si>
    <t>TI-Zuschlag pro Belegungstag in den ersten 2 Jahren:</t>
  </si>
  <si>
    <t>TI-Zuschlag pro Belegungstag ab dem 3. bis zum 5. Jahr:</t>
  </si>
  <si>
    <r>
      <t xml:space="preserve">Anzahl Einrichtungen mit gem. genutzer IT (0; </t>
    </r>
    <r>
      <rPr>
        <b/>
        <sz val="11"/>
        <color theme="1"/>
        <rFont val="Calibri"/>
        <family val="2"/>
      </rPr>
      <t>≥2)</t>
    </r>
  </si>
  <si>
    <t>Anzahl Vertragsbetten/ Vertragsplätze</t>
  </si>
  <si>
    <t>Anzahl Fachabteilungen/ Indikationsgruppe</t>
  </si>
  <si>
    <t>Nutzung RZK (ja/nein)</t>
  </si>
  <si>
    <t>j</t>
  </si>
  <si>
    <r>
      <t xml:space="preserve">Gültig </t>
    </r>
    <r>
      <rPr>
        <b/>
        <sz val="11"/>
        <color rgb="FFFF0000"/>
        <rFont val="Calibri"/>
        <family val="2"/>
        <scheme val="minor"/>
      </rPr>
      <t>ab: 01.01.2024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</si>
</sst>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Segoe UI"/>
      <family val="2"/>
    </font>
    <font>
      <b/>
      <sz val="9"/>
      <color indexed="81"/>
      <name val="Segoe UI"/>
      <family val="2"/>
    </font>
    <font>
      <b/>
      <u/>
      <sz val="12"/>
      <color theme="1"/>
      <name val="Calibri"/>
      <family val="2"/>
      <scheme val="minor"/>
    </font>
    <font>
      <b/>
      <sz val="11"/>
      <color theme="0" tint="-0.34998626667073579"/>
      <name val="Calibri"/>
      <family val="2"/>
      <scheme val="minor"/>
    </font>
    <font>
      <sz val="11"/>
      <color theme="0" tint="-0.34998626667073579"/>
      <name val="Calibri"/>
      <family val="2"/>
      <scheme val="minor"/>
    </font>
    <font>
      <sz val="9"/>
      <color indexed="81"/>
      <name val="Segoe UI"/>
      <charset val="1"/>
    </font>
    <font>
      <b/>
      <sz val="9"/>
      <color indexed="81"/>
      <name val="Segoe UI"/>
      <charset val="1"/>
    </font>
    <font>
      <b/>
      <sz val="11"/>
      <color theme="5" tint="0.79998168889431442"/>
      <name val="Calibri"/>
      <family val="2"/>
      <scheme val="minor"/>
    </font>
    <font>
      <sz val="11"/>
      <color theme="5" tint="0.79998168889431442"/>
      <name val="Calibri"/>
      <family val="2"/>
      <scheme val="minor"/>
    </font>
    <font>
      <b/>
      <sz val="12"/>
      <color theme="1"/>
      <name val="Calibri"/>
      <family val="2"/>
      <scheme val="minor"/>
    </font>
    <font>
      <sz val="11"/>
      <color theme="0" tint="-0.249977111117893"/>
      <name val="Calibri"/>
      <family val="2"/>
      <scheme val="minor"/>
    </font>
    <font>
      <sz val="11"/>
      <color rgb="FFFF0000"/>
      <name val="Calibri"/>
      <family val="2"/>
      <scheme val="minor"/>
    </font>
    <font>
      <b/>
      <sz val="11"/>
      <color rgb="FFFF0000"/>
      <name val="Calibri"/>
      <family val="2"/>
      <scheme val="minor"/>
    </font>
    <font>
      <b/>
      <sz val="11"/>
      <color theme="1"/>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EF5F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96">
    <xf numFmtId="0" fontId="0" fillId="0" borderId="0" xfId="0"/>
    <xf numFmtId="0" fontId="0" fillId="0" borderId="0" xfId="0" applyProtection="1">
      <protection locked="0"/>
    </xf>
    <xf numFmtId="0" fontId="0" fillId="3" borderId="4" xfId="0" applyFill="1" applyBorder="1" applyProtection="1">
      <protection locked="0"/>
    </xf>
    <xf numFmtId="0" fontId="0" fillId="7" borderId="7" xfId="0" applyFill="1" applyBorder="1" applyProtection="1">
      <protection locked="0"/>
    </xf>
    <xf numFmtId="0" fontId="0" fillId="7" borderId="9" xfId="0" applyFill="1" applyBorder="1" applyAlignment="1" applyProtection="1">
      <protection locked="0"/>
    </xf>
    <xf numFmtId="0" fontId="0" fillId="7" borderId="9" xfId="0" applyFill="1" applyBorder="1" applyProtection="1">
      <protection locked="0"/>
    </xf>
    <xf numFmtId="0" fontId="0" fillId="7" borderId="7" xfId="0" applyFill="1" applyBorder="1" applyAlignment="1" applyProtection="1">
      <protection locked="0"/>
    </xf>
    <xf numFmtId="0" fontId="1" fillId="3" borderId="4" xfId="0" applyFont="1" applyFill="1" applyBorder="1" applyAlignment="1" applyProtection="1">
      <alignment horizontal="left" indent="1"/>
      <protection locked="0"/>
    </xf>
    <xf numFmtId="0" fontId="0" fillId="7" borderId="7" xfId="0" applyFill="1" applyBorder="1" applyAlignment="1" applyProtection="1">
      <alignment horizontal="right"/>
      <protection locked="0"/>
    </xf>
    <xf numFmtId="14" fontId="0" fillId="7" borderId="7" xfId="0" applyNumberFormat="1" applyFill="1" applyBorder="1" applyProtection="1">
      <protection locked="0"/>
    </xf>
    <xf numFmtId="0" fontId="11" fillId="3" borderId="4" xfId="0" applyFont="1" applyFill="1" applyBorder="1" applyProtection="1">
      <protection locked="0"/>
    </xf>
    <xf numFmtId="0" fontId="11" fillId="3" borderId="6" xfId="0" applyFont="1" applyFill="1" applyBorder="1" applyProtection="1">
      <protection locked="0"/>
    </xf>
    <xf numFmtId="0" fontId="2" fillId="3" borderId="3" xfId="0" applyFont="1" applyFill="1" applyBorder="1" applyProtection="1"/>
    <xf numFmtId="0" fontId="0" fillId="3" borderId="4" xfId="0" applyFill="1" applyBorder="1" applyProtection="1"/>
    <xf numFmtId="0" fontId="0" fillId="0" borderId="0" xfId="0" applyProtection="1"/>
    <xf numFmtId="0" fontId="0" fillId="2" borderId="3" xfId="0" applyFill="1" applyBorder="1" applyProtection="1"/>
    <xf numFmtId="0" fontId="0" fillId="2" borderId="4" xfId="0" applyFill="1" applyBorder="1" applyProtection="1"/>
    <xf numFmtId="0" fontId="0" fillId="0" borderId="0" xfId="0" applyBorder="1" applyProtection="1"/>
    <xf numFmtId="0" fontId="0" fillId="4" borderId="3" xfId="0" applyFill="1" applyBorder="1" applyProtection="1"/>
    <xf numFmtId="0" fontId="0" fillId="4" borderId="4" xfId="0" applyFill="1" applyBorder="1" applyProtection="1"/>
    <xf numFmtId="0" fontId="0" fillId="5" borderId="3" xfId="0" applyFill="1" applyBorder="1" applyProtection="1"/>
    <xf numFmtId="0" fontId="0" fillId="5" borderId="4" xfId="0" applyFill="1" applyBorder="1" applyProtection="1"/>
    <xf numFmtId="0" fontId="1" fillId="3" borderId="3" xfId="0" applyFont="1" applyFill="1" applyBorder="1" applyAlignment="1" applyProtection="1">
      <alignment horizontal="left" wrapText="1" indent="1"/>
    </xf>
    <xf numFmtId="0" fontId="1" fillId="2" borderId="3" xfId="0" applyFont="1" applyFill="1" applyBorder="1" applyProtection="1"/>
    <xf numFmtId="164" fontId="0" fillId="4" borderId="3" xfId="0" applyNumberFormat="1" applyFill="1" applyBorder="1" applyAlignment="1" applyProtection="1">
      <alignment horizontal="left" wrapText="1"/>
    </xf>
    <xf numFmtId="164" fontId="0" fillId="4" borderId="4" xfId="0" applyNumberFormat="1" applyFill="1" applyBorder="1" applyProtection="1"/>
    <xf numFmtId="164" fontId="0" fillId="5" borderId="4" xfId="0" applyNumberFormat="1" applyFill="1" applyBorder="1" applyProtection="1"/>
    <xf numFmtId="0" fontId="1" fillId="3" borderId="8" xfId="0" applyFont="1" applyFill="1" applyBorder="1" applyAlignment="1" applyProtection="1">
      <alignment horizontal="left" wrapText="1" indent="1"/>
    </xf>
    <xf numFmtId="0" fontId="1" fillId="3" borderId="3" xfId="0" applyFont="1" applyFill="1" applyBorder="1" applyAlignment="1" applyProtection="1">
      <alignment horizontal="left" indent="1"/>
    </xf>
    <xf numFmtId="0" fontId="7" fillId="2" borderId="4" xfId="0" applyFont="1" applyFill="1" applyBorder="1" applyProtection="1"/>
    <xf numFmtId="0" fontId="1" fillId="3" borderId="3" xfId="0" applyFont="1" applyFill="1" applyBorder="1" applyProtection="1"/>
    <xf numFmtId="164" fontId="0" fillId="4" borderId="3" xfId="0" applyNumberFormat="1" applyFill="1" applyBorder="1" applyAlignment="1" applyProtection="1">
      <alignment wrapText="1"/>
    </xf>
    <xf numFmtId="164" fontId="1" fillId="2" borderId="3" xfId="0" applyNumberFormat="1" applyFont="1" applyFill="1" applyBorder="1" applyAlignment="1" applyProtection="1">
      <alignment wrapText="1"/>
    </xf>
    <xf numFmtId="0" fontId="1" fillId="3" borderId="3" xfId="0" applyFont="1" applyFill="1" applyBorder="1" applyAlignment="1" applyProtection="1">
      <alignment horizontal="left" vertical="top" wrapText="1" indent="1"/>
    </xf>
    <xf numFmtId="0" fontId="6" fillId="2" borderId="3" xfId="0" applyFont="1" applyFill="1" applyBorder="1" applyAlignment="1" applyProtection="1">
      <alignment wrapText="1"/>
    </xf>
    <xf numFmtId="0" fontId="0" fillId="0" borderId="0" xfId="0" applyFill="1" applyBorder="1" applyProtection="1"/>
    <xf numFmtId="0" fontId="0" fillId="4" borderId="3" xfId="0" applyFont="1" applyFill="1" applyBorder="1" applyProtection="1"/>
    <xf numFmtId="164" fontId="0" fillId="4" borderId="4" xfId="0" applyNumberFormat="1" applyFont="1" applyFill="1" applyBorder="1" applyProtection="1"/>
    <xf numFmtId="0" fontId="1" fillId="3" borderId="3" xfId="0" applyFont="1" applyFill="1" applyBorder="1" applyAlignment="1" applyProtection="1"/>
    <xf numFmtId="0" fontId="1" fillId="3" borderId="3" xfId="0" applyFont="1" applyFill="1" applyBorder="1" applyAlignment="1" applyProtection="1">
      <alignment wrapText="1"/>
    </xf>
    <xf numFmtId="0" fontId="0" fillId="2" borderId="4" xfId="0" applyFill="1" applyBorder="1" applyAlignment="1" applyProtection="1">
      <alignment horizontal="right"/>
    </xf>
    <xf numFmtId="0" fontId="1" fillId="4" borderId="3" xfId="0" applyFont="1" applyFill="1" applyBorder="1" applyProtection="1"/>
    <xf numFmtId="164" fontId="1" fillId="4" borderId="4" xfId="0" applyNumberFormat="1" applyFont="1" applyFill="1" applyBorder="1" applyProtection="1"/>
    <xf numFmtId="0" fontId="0" fillId="5" borderId="3" xfId="0" applyFont="1" applyFill="1" applyBorder="1" applyProtection="1"/>
    <xf numFmtId="164" fontId="0" fillId="5" borderId="4" xfId="0" applyNumberFormat="1" applyFont="1" applyFill="1" applyBorder="1" applyProtection="1"/>
    <xf numFmtId="0" fontId="2" fillId="4" borderId="3" xfId="0" applyFont="1" applyFill="1" applyBorder="1" applyProtection="1"/>
    <xf numFmtId="164" fontId="2" fillId="4" borderId="4" xfId="0" applyNumberFormat="1" applyFont="1" applyFill="1" applyBorder="1" applyProtection="1"/>
    <xf numFmtId="0" fontId="2" fillId="5" borderId="3" xfId="0" applyFont="1" applyFill="1" applyBorder="1" applyProtection="1"/>
    <xf numFmtId="164" fontId="2" fillId="5" borderId="4" xfId="0" applyNumberFormat="1" applyFont="1" applyFill="1" applyBorder="1" applyProtection="1"/>
    <xf numFmtId="0" fontId="0" fillId="2" borderId="5" xfId="0" applyFill="1" applyBorder="1" applyProtection="1"/>
    <xf numFmtId="0" fontId="0" fillId="2" borderId="6" xfId="0" applyFill="1" applyBorder="1" applyProtection="1"/>
    <xf numFmtId="0" fontId="0" fillId="4" borderId="5" xfId="0" applyFill="1" applyBorder="1" applyProtection="1"/>
    <xf numFmtId="0" fontId="0" fillId="4" borderId="6" xfId="0" applyFill="1" applyBorder="1" applyProtection="1"/>
    <xf numFmtId="0" fontId="0" fillId="5" borderId="5" xfId="0" applyFill="1" applyBorder="1" applyProtection="1"/>
    <xf numFmtId="0" fontId="0" fillId="5" borderId="6" xfId="0" applyFill="1" applyBorder="1" applyProtection="1"/>
    <xf numFmtId="14" fontId="0" fillId="0" borderId="0" xfId="0" applyNumberFormat="1" applyProtection="1"/>
    <xf numFmtId="0" fontId="13" fillId="0" borderId="0" xfId="0" applyFont="1" applyProtection="1"/>
    <xf numFmtId="164" fontId="0" fillId="0" borderId="0" xfId="0" applyNumberFormat="1" applyProtection="1"/>
    <xf numFmtId="0" fontId="5" fillId="6" borderId="1" xfId="0" applyFont="1" applyFill="1" applyBorder="1" applyAlignment="1" applyProtection="1">
      <alignment vertical="center"/>
    </xf>
    <xf numFmtId="0" fontId="0" fillId="6" borderId="10" xfId="0" applyFill="1" applyBorder="1" applyProtection="1"/>
    <xf numFmtId="0" fontId="0" fillId="6" borderId="2" xfId="0" applyFill="1" applyBorder="1" applyProtection="1"/>
    <xf numFmtId="0" fontId="1" fillId="6" borderId="17" xfId="0" applyFont="1" applyFill="1" applyBorder="1" applyProtection="1"/>
    <xf numFmtId="0" fontId="1" fillId="6" borderId="11" xfId="0" applyFont="1" applyFill="1" applyBorder="1" applyProtection="1"/>
    <xf numFmtId="0" fontId="0" fillId="6" borderId="12" xfId="0" applyFill="1" applyBorder="1" applyProtection="1"/>
    <xf numFmtId="164" fontId="1" fillId="6" borderId="13" xfId="0" applyNumberFormat="1" applyFont="1" applyFill="1" applyBorder="1" applyProtection="1"/>
    <xf numFmtId="0" fontId="1" fillId="6" borderId="14" xfId="0" applyFont="1" applyFill="1" applyBorder="1" applyProtection="1"/>
    <xf numFmtId="0" fontId="0" fillId="6" borderId="15" xfId="0" applyFill="1" applyBorder="1" applyProtection="1"/>
    <xf numFmtId="164" fontId="1" fillId="6" borderId="16" xfId="0" applyNumberFormat="1" applyFont="1" applyFill="1" applyBorder="1" applyProtection="1"/>
    <xf numFmtId="0" fontId="12" fillId="0" borderId="0" xfId="0" applyFont="1" applyProtection="1"/>
    <xf numFmtId="0" fontId="1" fillId="0" borderId="0" xfId="0" applyFont="1" applyProtection="1"/>
    <xf numFmtId="0" fontId="1" fillId="6" borderId="1" xfId="0" applyFont="1" applyFill="1" applyBorder="1" applyProtection="1"/>
    <xf numFmtId="0" fontId="1" fillId="6" borderId="5" xfId="0" applyFont="1" applyFill="1" applyBorder="1" applyProtection="1"/>
    <xf numFmtId="0" fontId="5" fillId="3" borderId="1" xfId="0" applyFont="1" applyFill="1" applyBorder="1" applyProtection="1"/>
    <xf numFmtId="0" fontId="0" fillId="3" borderId="2" xfId="0" applyFill="1" applyBorder="1" applyProtection="1"/>
    <xf numFmtId="0" fontId="5" fillId="2" borderId="1" xfId="0" applyFont="1" applyFill="1" applyBorder="1" applyProtection="1"/>
    <xf numFmtId="0" fontId="0" fillId="2" borderId="2" xfId="0" applyFill="1" applyBorder="1" applyProtection="1"/>
    <xf numFmtId="0" fontId="5" fillId="4" borderId="1" xfId="0" applyFont="1" applyFill="1" applyBorder="1" applyProtection="1"/>
    <xf numFmtId="0" fontId="0" fillId="4" borderId="2" xfId="0" applyFill="1" applyBorder="1" applyProtection="1"/>
    <xf numFmtId="0" fontId="5" fillId="5" borderId="1" xfId="0" applyFont="1" applyFill="1" applyBorder="1" applyProtection="1"/>
    <xf numFmtId="0" fontId="1" fillId="5" borderId="2" xfId="0" applyFont="1" applyFill="1" applyBorder="1" applyProtection="1"/>
    <xf numFmtId="14" fontId="14" fillId="7" borderId="4" xfId="0" applyNumberFormat="1" applyFont="1" applyFill="1" applyBorder="1" applyProtection="1">
      <protection locked="0"/>
    </xf>
    <xf numFmtId="0" fontId="0" fillId="6" borderId="20" xfId="0" applyFill="1" applyBorder="1" applyProtection="1">
      <protection locked="0"/>
    </xf>
    <xf numFmtId="0" fontId="0" fillId="6" borderId="12" xfId="0" applyFill="1" applyBorder="1" applyProtection="1">
      <protection locked="0"/>
    </xf>
    <xf numFmtId="14" fontId="1" fillId="6" borderId="13" xfId="0" applyNumberFormat="1" applyFont="1" applyFill="1" applyBorder="1" applyProtection="1">
      <protection locked="0"/>
    </xf>
    <xf numFmtId="0" fontId="10" fillId="3" borderId="3" xfId="0" applyFont="1" applyFill="1" applyBorder="1" applyAlignment="1" applyProtection="1">
      <alignment horizontal="left" wrapText="1"/>
    </xf>
    <xf numFmtId="0" fontId="10" fillId="3" borderId="5"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0" fillId="6" borderId="20"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164" fontId="0" fillId="4" borderId="3" xfId="0" applyNumberFormat="1" applyFill="1" applyBorder="1" applyAlignment="1" applyProtection="1">
      <alignment horizontal="left" wrapText="1"/>
    </xf>
    <xf numFmtId="0" fontId="6" fillId="2" borderId="3" xfId="0" applyFont="1" applyFill="1" applyBorder="1" applyAlignment="1" applyProtection="1">
      <alignment horizontal="left" wrapText="1"/>
    </xf>
  </cellXfs>
  <cellStyles count="1">
    <cellStyle name="Standard" xfId="0" builtinId="0"/>
  </cellStyles>
  <dxfs count="0"/>
  <tableStyles count="0" defaultTableStyle="TableStyleMedium2" defaultPivotStyle="PivotStyleLight16"/>
  <colors>
    <mruColors>
      <color rgb="FFFEF5F0"/>
      <color rgb="FFECF2E6"/>
      <color rgb="FFF9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3"/>
  <sheetViews>
    <sheetView tabSelected="1" zoomScaleNormal="100" workbookViewId="0">
      <selection activeCell="H28" sqref="H28"/>
    </sheetView>
  </sheetViews>
  <sheetFormatPr baseColWidth="10" defaultColWidth="11.453125" defaultRowHeight="14.5" x14ac:dyDescent="0.35"/>
  <cols>
    <col min="1" max="1" width="30.1796875" style="1" customWidth="1"/>
    <col min="2" max="2" width="16.54296875" style="1" customWidth="1"/>
    <col min="3" max="3" width="1.54296875" style="1" customWidth="1"/>
    <col min="4" max="4" width="21.54296875" style="1" customWidth="1"/>
    <col min="5" max="5" width="13.1796875" style="1" customWidth="1"/>
    <col min="6" max="6" width="1.453125" style="1" customWidth="1"/>
    <col min="7" max="7" width="20" style="1" customWidth="1"/>
    <col min="8" max="8" width="11.453125" style="1"/>
    <col min="9" max="9" width="1.81640625" style="1" customWidth="1"/>
    <col min="10" max="10" width="21.81640625" style="1" customWidth="1"/>
    <col min="11" max="11" width="11.453125" style="1"/>
    <col min="12" max="12" width="1.81640625" style="1" customWidth="1"/>
    <col min="13" max="13" width="22.453125" style="1" customWidth="1"/>
    <col min="14" max="16384" width="11.453125" style="1"/>
  </cols>
  <sheetData>
    <row r="1" spans="1:30" ht="15.5" x14ac:dyDescent="0.35">
      <c r="A1" s="68"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0" ht="15" thickBot="1" x14ac:dyDescent="0.4">
      <c r="A2" s="69" t="s">
        <v>50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x14ac:dyDescent="0.35">
      <c r="A3" s="70" t="s">
        <v>42</v>
      </c>
      <c r="B3" s="90"/>
      <c r="C3" s="90"/>
      <c r="D3" s="90"/>
      <c r="E3" s="90"/>
      <c r="F3" s="90"/>
      <c r="G3" s="90"/>
      <c r="H3" s="90"/>
      <c r="I3" s="90"/>
      <c r="J3" s="90"/>
      <c r="K3" s="91"/>
      <c r="L3" s="14"/>
      <c r="M3" s="14"/>
      <c r="N3" s="14"/>
      <c r="O3" s="14"/>
      <c r="P3" s="14"/>
      <c r="Q3" s="14"/>
      <c r="R3" s="14"/>
      <c r="S3" s="14"/>
      <c r="T3" s="14"/>
      <c r="U3" s="14"/>
      <c r="V3" s="14"/>
      <c r="W3" s="14"/>
      <c r="X3" s="14"/>
      <c r="Y3" s="14"/>
      <c r="Z3" s="14"/>
      <c r="AA3" s="14"/>
      <c r="AB3" s="14"/>
      <c r="AC3" s="14"/>
      <c r="AD3" s="14"/>
    </row>
    <row r="4" spans="1:30" ht="15" thickBot="1" x14ac:dyDescent="0.4">
      <c r="A4" s="71" t="s">
        <v>41</v>
      </c>
      <c r="B4" s="81"/>
      <c r="C4" s="81"/>
      <c r="D4" s="88"/>
      <c r="E4" s="88"/>
      <c r="F4" s="88"/>
      <c r="G4" s="88"/>
      <c r="H4" s="88"/>
      <c r="I4" s="88"/>
      <c r="J4" s="88"/>
      <c r="K4" s="89"/>
      <c r="L4" s="14"/>
      <c r="M4" s="14"/>
      <c r="N4" s="14"/>
      <c r="O4" s="14"/>
      <c r="P4" s="14"/>
      <c r="Q4" s="14"/>
      <c r="R4" s="14"/>
      <c r="S4" s="14"/>
      <c r="T4" s="14"/>
      <c r="U4" s="14"/>
      <c r="V4" s="14"/>
      <c r="W4" s="14"/>
      <c r="X4" s="14"/>
      <c r="Y4" s="14"/>
      <c r="Z4" s="14"/>
      <c r="AA4" s="14"/>
      <c r="AB4" s="14"/>
      <c r="AC4" s="14"/>
      <c r="AD4" s="14"/>
    </row>
    <row r="5" spans="1:30" ht="15" thickBot="1" x14ac:dyDescent="0.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ht="15.5" x14ac:dyDescent="0.35">
      <c r="A6" s="72" t="s">
        <v>1</v>
      </c>
      <c r="B6" s="73"/>
      <c r="C6" s="14"/>
      <c r="D6" s="74" t="s">
        <v>7</v>
      </c>
      <c r="E6" s="75"/>
      <c r="F6" s="17"/>
      <c r="G6" s="76" t="s">
        <v>10</v>
      </c>
      <c r="H6" s="77"/>
      <c r="I6" s="17"/>
      <c r="J6" s="78" t="s">
        <v>11</v>
      </c>
      <c r="K6" s="79"/>
      <c r="L6" s="14"/>
      <c r="M6" s="14"/>
      <c r="N6" s="14"/>
      <c r="O6" s="14"/>
      <c r="P6" s="14"/>
      <c r="Q6" s="14"/>
      <c r="R6" s="14"/>
      <c r="S6" s="14"/>
      <c r="T6" s="14"/>
      <c r="U6" s="14"/>
      <c r="V6" s="14"/>
      <c r="W6" s="14"/>
      <c r="X6" s="14"/>
      <c r="Y6" s="14"/>
      <c r="Z6" s="14"/>
      <c r="AA6" s="14"/>
      <c r="AB6" s="14"/>
      <c r="AC6" s="14"/>
      <c r="AD6" s="14"/>
    </row>
    <row r="7" spans="1:30" x14ac:dyDescent="0.35">
      <c r="A7" s="12" t="s">
        <v>36</v>
      </c>
      <c r="B7" s="13"/>
      <c r="C7" s="14"/>
      <c r="D7" s="15"/>
      <c r="E7" s="16"/>
      <c r="F7" s="17"/>
      <c r="G7" s="18"/>
      <c r="H7" s="19"/>
      <c r="I7" s="17"/>
      <c r="J7" s="20"/>
      <c r="K7" s="21"/>
      <c r="L7" s="14"/>
      <c r="M7" s="14"/>
      <c r="N7" s="14"/>
      <c r="O7" s="14"/>
      <c r="P7" s="14"/>
      <c r="Q7" s="14"/>
      <c r="R7" s="14"/>
      <c r="S7" s="14"/>
      <c r="T7" s="14"/>
      <c r="U7" s="14"/>
      <c r="V7" s="14"/>
      <c r="W7" s="14"/>
      <c r="X7" s="14"/>
      <c r="Y7" s="14"/>
      <c r="Z7" s="14"/>
      <c r="AA7" s="14"/>
      <c r="AB7" s="14"/>
      <c r="AC7" s="14"/>
      <c r="AD7" s="14"/>
    </row>
    <row r="8" spans="1:30" ht="29" x14ac:dyDescent="0.35">
      <c r="A8" s="22" t="s">
        <v>46</v>
      </c>
      <c r="B8" s="3"/>
      <c r="D8" s="23" t="s">
        <v>5</v>
      </c>
      <c r="E8" s="16">
        <f>ROUNDUP(IF(B9&gt;(B8/25),B9,B8/25),0)</f>
        <v>0</v>
      </c>
      <c r="F8" s="17"/>
      <c r="G8" s="24" t="s">
        <v>15</v>
      </c>
      <c r="H8" s="25">
        <f>IF(B15&gt;0,(IF(B19="n",11000*(E17-1),11000*(E18-1)))*(B8/B16),IF(B19="n",11000*(E17-1),11000*(E18-1)))</f>
        <v>11000</v>
      </c>
      <c r="I8" s="17"/>
      <c r="J8" s="20" t="s">
        <v>18</v>
      </c>
      <c r="K8" s="26">
        <f>IF(B15&gt;0,(IF(B19="j",E18*3000,E17*1794))*(B8/B16),IF(B19="j",E18*3000,E17*1794))</f>
        <v>6000</v>
      </c>
      <c r="L8" s="14"/>
      <c r="M8" s="14"/>
      <c r="N8" s="14"/>
      <c r="P8" s="14"/>
      <c r="Q8" s="14"/>
      <c r="R8" s="14"/>
      <c r="S8" s="14"/>
      <c r="T8" s="14"/>
      <c r="U8" s="14"/>
      <c r="V8" s="14"/>
      <c r="W8" s="14"/>
      <c r="X8" s="14"/>
      <c r="Y8" s="14"/>
      <c r="Z8" s="14"/>
      <c r="AA8" s="14"/>
      <c r="AB8" s="14"/>
      <c r="AC8" s="14"/>
      <c r="AD8" s="14"/>
    </row>
    <row r="9" spans="1:30" ht="29" x14ac:dyDescent="0.35">
      <c r="A9" s="27" t="s">
        <v>47</v>
      </c>
      <c r="B9" s="4"/>
      <c r="D9" s="23" t="s">
        <v>21</v>
      </c>
      <c r="E9" s="16">
        <f>IF(E8&lt;=1,1,0)</f>
        <v>1</v>
      </c>
      <c r="F9" s="17"/>
      <c r="G9" s="24"/>
      <c r="H9" s="25"/>
      <c r="I9" s="17"/>
      <c r="J9" s="20"/>
      <c r="K9" s="26"/>
      <c r="L9" s="14"/>
      <c r="M9" s="14"/>
      <c r="N9" s="14"/>
      <c r="O9" s="14"/>
      <c r="P9" s="14"/>
      <c r="Q9" s="14"/>
      <c r="R9" s="14"/>
      <c r="S9" s="14"/>
      <c r="T9" s="14"/>
      <c r="U9" s="14"/>
      <c r="V9" s="14"/>
      <c r="W9" s="14"/>
      <c r="X9" s="14"/>
      <c r="Y9" s="14"/>
      <c r="Z9" s="14"/>
      <c r="AA9" s="14"/>
      <c r="AB9" s="14"/>
      <c r="AC9" s="14"/>
      <c r="AD9" s="14"/>
    </row>
    <row r="10" spans="1:30" ht="18.75" customHeight="1" x14ac:dyDescent="0.35">
      <c r="A10" s="28" t="s">
        <v>3</v>
      </c>
      <c r="B10" s="3"/>
      <c r="D10" s="95" t="s">
        <v>31</v>
      </c>
      <c r="E10" s="29"/>
      <c r="F10" s="17"/>
      <c r="G10" s="94" t="s">
        <v>16</v>
      </c>
      <c r="H10" s="25"/>
      <c r="I10" s="17"/>
      <c r="J10" s="20" t="s">
        <v>19</v>
      </c>
      <c r="K10" s="26">
        <f>IF(B15&gt;0,((120*E17)*(B8/B16)),120*E17)</f>
        <v>240</v>
      </c>
      <c r="L10" s="14"/>
      <c r="M10" s="14"/>
      <c r="N10" s="14"/>
      <c r="O10" s="14"/>
      <c r="P10" s="14"/>
      <c r="Q10" s="14"/>
      <c r="R10" s="14"/>
      <c r="S10" s="14"/>
      <c r="T10" s="14"/>
      <c r="U10" s="14"/>
      <c r="V10" s="14"/>
      <c r="W10" s="14"/>
      <c r="X10" s="14"/>
      <c r="Y10" s="14"/>
      <c r="Z10" s="14"/>
      <c r="AA10" s="14"/>
      <c r="AB10" s="14"/>
      <c r="AC10" s="14"/>
      <c r="AD10" s="14"/>
    </row>
    <row r="11" spans="1:30" x14ac:dyDescent="0.35">
      <c r="A11" s="28" t="s">
        <v>4</v>
      </c>
      <c r="B11" s="3"/>
      <c r="D11" s="95"/>
      <c r="E11" s="29">
        <f>ROUNDUP(IF(B17&gt;(B16/25),B17,B16/25),0)</f>
        <v>0</v>
      </c>
      <c r="F11" s="17"/>
      <c r="G11" s="94"/>
      <c r="H11" s="25">
        <f>33000</f>
        <v>33000</v>
      </c>
      <c r="I11" s="17"/>
      <c r="J11" s="20" t="s">
        <v>20</v>
      </c>
      <c r="K11" s="26">
        <f>(E8+E9)*595</f>
        <v>595</v>
      </c>
      <c r="L11" s="14"/>
      <c r="M11" s="14"/>
      <c r="N11" s="14"/>
      <c r="O11" s="14"/>
      <c r="P11" s="14"/>
      <c r="Q11" s="14"/>
      <c r="R11" s="14"/>
      <c r="S11" s="14"/>
      <c r="T11" s="14"/>
      <c r="U11" s="14"/>
      <c r="V11" s="14"/>
      <c r="W11" s="14"/>
      <c r="X11" s="14"/>
      <c r="Y11" s="14"/>
      <c r="Z11" s="14"/>
      <c r="AA11" s="14"/>
      <c r="AB11" s="14"/>
      <c r="AC11" s="14"/>
      <c r="AD11" s="14"/>
    </row>
    <row r="12" spans="1:30" ht="29" x14ac:dyDescent="0.35">
      <c r="A12" s="30"/>
      <c r="B12" s="2"/>
      <c r="D12" s="23" t="s">
        <v>6</v>
      </c>
      <c r="E12" s="16">
        <f>IF(B15&lt;1,(IF(B19="n",E17-1,E18-1)),MAX(B15,(IF(B19="n",E17-1,E18-1))))</f>
        <v>1</v>
      </c>
      <c r="F12" s="17"/>
      <c r="G12" s="31" t="s">
        <v>17</v>
      </c>
      <c r="H12" s="25">
        <f>2500</f>
        <v>2500</v>
      </c>
      <c r="I12" s="17"/>
      <c r="J12" s="20" t="s">
        <v>22</v>
      </c>
      <c r="K12" s="26">
        <f>(IF(B15&gt;0,(IF(B19="n",1795*(E17-1)*(20%),3000*(E18-1)*(20%))*(B8/B16)),IF(B19="n",1795*(E17-1)*(20%),3000*(E18-1)*(20%))))*5</f>
        <v>3000</v>
      </c>
      <c r="L12" s="14"/>
      <c r="M12" s="14"/>
      <c r="N12" s="14"/>
      <c r="O12" s="14"/>
      <c r="P12" s="14"/>
      <c r="Q12" s="14"/>
      <c r="R12" s="14"/>
      <c r="S12" s="14"/>
      <c r="T12" s="14"/>
      <c r="U12" s="14"/>
      <c r="V12" s="14"/>
      <c r="W12" s="14"/>
      <c r="X12" s="14"/>
      <c r="Y12" s="14"/>
      <c r="Z12" s="14"/>
      <c r="AA12" s="14"/>
      <c r="AB12" s="14"/>
      <c r="AC12" s="14"/>
      <c r="AD12" s="14"/>
    </row>
    <row r="13" spans="1:30" x14ac:dyDescent="0.35">
      <c r="A13" s="30"/>
      <c r="B13" s="2"/>
      <c r="D13" s="23" t="s">
        <v>14</v>
      </c>
      <c r="E13" s="16">
        <f>ROUNDUP(B8/100*6,0)</f>
        <v>0</v>
      </c>
      <c r="F13" s="17"/>
      <c r="G13" s="31"/>
      <c r="H13" s="19"/>
      <c r="I13" s="17"/>
      <c r="J13" s="20" t="s">
        <v>23</v>
      </c>
      <c r="K13" s="26">
        <f>(IF(B15&gt;0,((IF(B19="j",E18,E17)-1)*792)*(B8/B16),(IF(B19="j",E18,E17)-1)*792))*5</f>
        <v>3960</v>
      </c>
      <c r="L13" s="14"/>
      <c r="M13" s="14"/>
      <c r="N13" s="14"/>
      <c r="O13" s="14"/>
      <c r="P13" s="14"/>
      <c r="Q13" s="14"/>
      <c r="R13" s="14"/>
      <c r="S13" s="14"/>
      <c r="T13" s="14"/>
      <c r="U13" s="14"/>
      <c r="V13" s="14"/>
      <c r="W13" s="14"/>
      <c r="X13" s="14"/>
      <c r="Y13" s="14"/>
      <c r="Z13" s="14"/>
      <c r="AA13" s="14"/>
      <c r="AB13" s="14"/>
      <c r="AC13" s="14"/>
      <c r="AD13" s="14"/>
    </row>
    <row r="14" spans="1:30" ht="29" x14ac:dyDescent="0.35">
      <c r="A14" s="86" t="s">
        <v>37</v>
      </c>
      <c r="B14" s="87"/>
      <c r="D14" s="32" t="s">
        <v>30</v>
      </c>
      <c r="E14" s="16">
        <f>B10+B11</f>
        <v>0</v>
      </c>
      <c r="F14" s="17"/>
      <c r="G14" s="18"/>
      <c r="H14" s="25"/>
      <c r="I14" s="17"/>
      <c r="J14" s="20" t="s">
        <v>24</v>
      </c>
      <c r="K14" s="26">
        <f>(MIN(ROUNDUP(E8/25,0)-1)*1800+100)*5</f>
        <v>-8500</v>
      </c>
      <c r="L14" s="14"/>
      <c r="M14" s="14"/>
      <c r="N14" s="14"/>
      <c r="O14" s="14"/>
      <c r="P14" s="14"/>
      <c r="Q14" s="14"/>
      <c r="R14" s="14"/>
      <c r="S14" s="14"/>
      <c r="T14" s="14"/>
      <c r="U14" s="14"/>
      <c r="V14" s="14"/>
      <c r="W14" s="14"/>
      <c r="X14" s="14"/>
      <c r="Y14" s="14"/>
      <c r="Z14" s="14"/>
      <c r="AA14" s="14"/>
      <c r="AB14" s="14"/>
      <c r="AC14" s="14"/>
      <c r="AD14" s="14"/>
    </row>
    <row r="15" spans="1:30" ht="33.75" customHeight="1" x14ac:dyDescent="0.35">
      <c r="A15" s="33" t="s">
        <v>45</v>
      </c>
      <c r="B15" s="3"/>
      <c r="D15" s="34"/>
      <c r="E15" s="29"/>
      <c r="F15" s="17"/>
      <c r="G15" s="18"/>
      <c r="H15" s="19"/>
      <c r="I15" s="17"/>
      <c r="J15" s="20" t="s">
        <v>25</v>
      </c>
      <c r="K15" s="26">
        <f>(IF(B15&gt;0,(E12*93)*(B8/B16),E12*93))*5</f>
        <v>465</v>
      </c>
      <c r="L15" s="14"/>
      <c r="M15" s="35"/>
      <c r="N15" s="35"/>
      <c r="O15" s="14"/>
      <c r="P15" s="14"/>
      <c r="Q15" s="14"/>
      <c r="R15" s="14"/>
      <c r="S15" s="14"/>
      <c r="T15" s="14"/>
      <c r="U15" s="14"/>
      <c r="V15" s="14"/>
      <c r="W15" s="14"/>
      <c r="X15" s="14"/>
      <c r="Y15" s="14"/>
      <c r="Z15" s="14"/>
      <c r="AA15" s="14"/>
      <c r="AB15" s="14"/>
      <c r="AC15" s="14"/>
      <c r="AD15" s="14"/>
    </row>
    <row r="16" spans="1:30" x14ac:dyDescent="0.35">
      <c r="A16" s="28" t="s">
        <v>2</v>
      </c>
      <c r="B16" s="5"/>
      <c r="D16" s="15"/>
      <c r="E16" s="16"/>
      <c r="F16" s="17"/>
      <c r="G16" s="36" t="s">
        <v>32</v>
      </c>
      <c r="H16" s="37">
        <f>SUM(H8:H12)</f>
        <v>46500</v>
      </c>
      <c r="I16" s="17"/>
      <c r="J16" s="20" t="s">
        <v>26</v>
      </c>
      <c r="K16" s="26">
        <f>(4000)*5</f>
        <v>20000</v>
      </c>
      <c r="L16" s="14"/>
      <c r="M16" s="35"/>
      <c r="N16" s="35"/>
      <c r="O16" s="14"/>
      <c r="P16" s="14"/>
      <c r="Q16" s="14"/>
      <c r="R16" s="14"/>
      <c r="S16" s="14"/>
      <c r="T16" s="14"/>
      <c r="U16" s="14"/>
      <c r="V16" s="14"/>
      <c r="W16" s="14"/>
      <c r="X16" s="14"/>
      <c r="Y16" s="14"/>
      <c r="Z16" s="14"/>
      <c r="AA16" s="14"/>
      <c r="AB16" s="14"/>
      <c r="AC16" s="14"/>
      <c r="AD16" s="14"/>
    </row>
    <row r="17" spans="1:30" x14ac:dyDescent="0.35">
      <c r="A17" s="28" t="s">
        <v>34</v>
      </c>
      <c r="B17" s="6"/>
      <c r="D17" s="23" t="s">
        <v>8</v>
      </c>
      <c r="E17" s="16">
        <f>IF(B15&gt;0,(ROUNDUP(E11/25,0))+1,(ROUNDUP((E8+E9)/25,0))+1)</f>
        <v>2</v>
      </c>
      <c r="F17" s="17"/>
      <c r="G17" s="18"/>
      <c r="H17" s="25"/>
      <c r="I17" s="17"/>
      <c r="J17" s="20" t="s">
        <v>27</v>
      </c>
      <c r="K17" s="26">
        <f>(6*B8)*5</f>
        <v>0</v>
      </c>
      <c r="L17" s="14"/>
      <c r="M17" s="35"/>
      <c r="N17" s="35"/>
      <c r="O17" s="14"/>
      <c r="P17" s="14"/>
      <c r="Q17" s="14"/>
      <c r="R17" s="14"/>
      <c r="S17" s="14"/>
      <c r="T17" s="14"/>
      <c r="U17" s="14"/>
      <c r="V17" s="14"/>
      <c r="W17" s="14"/>
      <c r="X17" s="14"/>
      <c r="Y17" s="14"/>
      <c r="Z17" s="14"/>
      <c r="AA17" s="14"/>
      <c r="AB17" s="14"/>
      <c r="AC17" s="14"/>
      <c r="AD17" s="14"/>
    </row>
    <row r="18" spans="1:30" x14ac:dyDescent="0.35">
      <c r="A18" s="28"/>
      <c r="B18" s="7"/>
      <c r="D18" s="23" t="s">
        <v>9</v>
      </c>
      <c r="E18" s="16">
        <f>IF(B15&gt;0,(ROUNDUP(E11/50,0)+1),(ROUNDUP((E8+E9)/50,0)+1))</f>
        <v>2</v>
      </c>
      <c r="F18" s="17"/>
      <c r="G18" s="18"/>
      <c r="H18" s="25"/>
      <c r="I18" s="17"/>
      <c r="J18" s="20" t="s">
        <v>28</v>
      </c>
      <c r="K18" s="26">
        <f>(E13*46.5)*5</f>
        <v>0</v>
      </c>
      <c r="L18" s="14"/>
      <c r="M18" s="14"/>
      <c r="N18" s="14"/>
      <c r="O18" s="35"/>
      <c r="P18" s="14"/>
      <c r="Q18" s="14"/>
      <c r="R18" s="14"/>
      <c r="S18" s="14"/>
      <c r="T18" s="14"/>
      <c r="U18" s="14"/>
      <c r="V18" s="14"/>
      <c r="W18" s="14"/>
      <c r="X18" s="14"/>
      <c r="Y18" s="14"/>
      <c r="Z18" s="14"/>
      <c r="AA18" s="14"/>
      <c r="AB18" s="14"/>
      <c r="AC18" s="14"/>
      <c r="AD18" s="14"/>
    </row>
    <row r="19" spans="1:30" ht="15" customHeight="1" x14ac:dyDescent="0.35">
      <c r="A19" s="38" t="s">
        <v>48</v>
      </c>
      <c r="B19" s="8" t="s">
        <v>49</v>
      </c>
      <c r="D19" s="15"/>
      <c r="E19" s="16"/>
      <c r="F19" s="17"/>
      <c r="G19" s="18"/>
      <c r="H19" s="19"/>
      <c r="I19" s="17"/>
      <c r="J19" s="20"/>
      <c r="K19" s="21"/>
      <c r="L19" s="14"/>
      <c r="M19" s="14"/>
      <c r="N19" s="14"/>
      <c r="O19" s="35"/>
      <c r="P19" s="14"/>
      <c r="Q19" s="14"/>
      <c r="R19" s="14"/>
      <c r="S19" s="14"/>
      <c r="T19" s="14"/>
      <c r="U19" s="14"/>
      <c r="V19" s="14"/>
      <c r="W19" s="14"/>
      <c r="X19" s="14"/>
      <c r="Y19" s="14"/>
      <c r="Z19" s="14"/>
      <c r="AA19" s="14"/>
      <c r="AB19" s="14"/>
      <c r="AC19" s="14"/>
      <c r="AD19" s="14"/>
    </row>
    <row r="20" spans="1:30" x14ac:dyDescent="0.35">
      <c r="A20" s="39"/>
      <c r="B20" s="2"/>
      <c r="D20" s="23"/>
      <c r="E20" s="40"/>
      <c r="F20" s="17"/>
      <c r="G20" s="18"/>
      <c r="H20" s="19"/>
      <c r="I20" s="17"/>
      <c r="J20" s="20" t="s">
        <v>33</v>
      </c>
      <c r="K20" s="26">
        <f>SUM(K8:K18)</f>
        <v>25760</v>
      </c>
      <c r="L20" s="14"/>
      <c r="M20" s="14"/>
      <c r="N20" s="14"/>
      <c r="O20" s="35"/>
      <c r="P20" s="14"/>
      <c r="Q20" s="14"/>
      <c r="R20" s="14"/>
      <c r="S20" s="14"/>
      <c r="T20" s="14"/>
      <c r="U20" s="14"/>
      <c r="V20" s="14"/>
      <c r="W20" s="14"/>
      <c r="X20" s="14"/>
      <c r="Y20" s="14"/>
      <c r="Z20" s="14"/>
      <c r="AA20" s="14"/>
      <c r="AB20" s="14"/>
      <c r="AC20" s="14"/>
      <c r="AD20" s="14"/>
    </row>
    <row r="21" spans="1:30" x14ac:dyDescent="0.35">
      <c r="A21" s="30" t="s">
        <v>35</v>
      </c>
      <c r="B21" s="9"/>
      <c r="D21" s="15"/>
      <c r="E21" s="16"/>
      <c r="F21" s="17"/>
      <c r="G21" s="41"/>
      <c r="H21" s="42"/>
      <c r="I21" s="17"/>
      <c r="J21" s="43"/>
      <c r="K21" s="44"/>
      <c r="L21" s="14"/>
      <c r="M21" s="35"/>
      <c r="N21" s="35"/>
      <c r="O21" s="35"/>
      <c r="P21" s="14"/>
      <c r="Q21" s="14"/>
      <c r="R21" s="14"/>
      <c r="S21" s="14"/>
      <c r="T21" s="14"/>
      <c r="U21" s="14"/>
      <c r="V21" s="14"/>
      <c r="W21" s="14"/>
      <c r="X21" s="14"/>
      <c r="Y21" s="14"/>
      <c r="Z21" s="14"/>
      <c r="AA21" s="14"/>
      <c r="AB21" s="14"/>
      <c r="AC21" s="14"/>
      <c r="AD21" s="14"/>
    </row>
    <row r="22" spans="1:30" x14ac:dyDescent="0.35">
      <c r="A22" s="30" t="s">
        <v>29</v>
      </c>
      <c r="B22" s="80">
        <v>45323</v>
      </c>
      <c r="D22" s="15"/>
      <c r="E22" s="16"/>
      <c r="F22" s="17"/>
      <c r="G22" s="45"/>
      <c r="H22" s="46"/>
      <c r="I22" s="17"/>
      <c r="J22" s="47"/>
      <c r="K22" s="48"/>
      <c r="L22" s="14"/>
      <c r="M22" s="35"/>
      <c r="N22" s="35"/>
      <c r="O22" s="35"/>
      <c r="P22" s="14"/>
      <c r="Q22" s="14"/>
      <c r="R22" s="14"/>
      <c r="S22" s="14"/>
      <c r="T22" s="14"/>
      <c r="U22" s="14"/>
      <c r="V22" s="14"/>
      <c r="W22" s="14"/>
      <c r="X22" s="14"/>
      <c r="Y22" s="14"/>
      <c r="Z22" s="14"/>
      <c r="AA22" s="14"/>
      <c r="AB22" s="14"/>
      <c r="AC22" s="14"/>
      <c r="AD22" s="14"/>
    </row>
    <row r="23" spans="1:30" x14ac:dyDescent="0.35">
      <c r="A23" s="84"/>
      <c r="B23" s="10"/>
      <c r="D23" s="15"/>
      <c r="E23" s="16"/>
      <c r="F23" s="17"/>
      <c r="G23" s="45" t="s">
        <v>12</v>
      </c>
      <c r="H23" s="46" t="e">
        <f>ROUND((H16/2)/$E$14,2)</f>
        <v>#DIV/0!</v>
      </c>
      <c r="I23" s="17"/>
      <c r="J23" s="47" t="s">
        <v>13</v>
      </c>
      <c r="K23" s="48" t="e">
        <f>ROUND((K20/5)/E14,2)</f>
        <v>#DIV/0!</v>
      </c>
      <c r="L23" s="14"/>
      <c r="M23" s="14"/>
      <c r="N23" s="14"/>
      <c r="O23" s="35"/>
      <c r="P23" s="14"/>
      <c r="Q23" s="14"/>
      <c r="R23" s="14"/>
      <c r="S23" s="14"/>
      <c r="T23" s="14"/>
      <c r="U23" s="14"/>
      <c r="V23" s="14"/>
      <c r="W23" s="14"/>
      <c r="X23" s="14"/>
      <c r="Y23" s="14"/>
      <c r="Z23" s="14"/>
      <c r="AA23" s="14"/>
      <c r="AB23" s="14"/>
      <c r="AC23" s="14"/>
      <c r="AD23" s="14"/>
    </row>
    <row r="24" spans="1:30" ht="15" thickBot="1" x14ac:dyDescent="0.4">
      <c r="A24" s="85"/>
      <c r="B24" s="11"/>
      <c r="D24" s="49"/>
      <c r="E24" s="50"/>
      <c r="F24" s="17"/>
      <c r="G24" s="51"/>
      <c r="H24" s="52"/>
      <c r="I24" s="17"/>
      <c r="J24" s="53"/>
      <c r="K24" s="54"/>
      <c r="L24" s="14"/>
      <c r="M24" s="35"/>
      <c r="N24" s="35"/>
      <c r="O24" s="35"/>
      <c r="P24" s="14"/>
      <c r="Q24" s="14"/>
      <c r="R24" s="14"/>
      <c r="S24" s="14"/>
      <c r="T24" s="14"/>
      <c r="U24" s="14"/>
      <c r="V24" s="14"/>
      <c r="W24" s="14"/>
      <c r="X24" s="14"/>
      <c r="Y24" s="14"/>
      <c r="Z24" s="14"/>
      <c r="AA24" s="14"/>
      <c r="AB24" s="14"/>
      <c r="AC24" s="14"/>
      <c r="AD24" s="14"/>
    </row>
    <row r="25" spans="1:30" x14ac:dyDescent="0.35">
      <c r="A25" s="14"/>
      <c r="B25" s="14"/>
      <c r="C25" s="14"/>
      <c r="D25" s="14"/>
      <c r="E25" s="14"/>
      <c r="F25" s="14"/>
      <c r="G25" s="17"/>
      <c r="H25" s="17"/>
      <c r="I25" s="17"/>
      <c r="J25" s="17"/>
      <c r="K25" s="17"/>
      <c r="L25" s="14"/>
      <c r="M25" s="35"/>
      <c r="N25" s="35"/>
      <c r="O25" s="35"/>
      <c r="P25" s="14"/>
      <c r="Q25" s="14"/>
      <c r="R25" s="14"/>
      <c r="S25" s="14"/>
      <c r="T25" s="14"/>
      <c r="U25" s="14"/>
      <c r="V25" s="14"/>
      <c r="W25" s="14"/>
      <c r="X25" s="14"/>
      <c r="Y25" s="14"/>
      <c r="Z25" s="14"/>
      <c r="AA25" s="14"/>
      <c r="AB25" s="14"/>
      <c r="AC25" s="14"/>
      <c r="AD25" s="14"/>
    </row>
    <row r="26" spans="1:30" x14ac:dyDescent="0.35">
      <c r="A26" s="55"/>
      <c r="B26" s="55"/>
      <c r="C26" s="14"/>
      <c r="D26" s="14"/>
      <c r="E26" s="14"/>
      <c r="F26" s="14"/>
      <c r="G26" s="14"/>
      <c r="H26" s="14"/>
      <c r="I26" s="14"/>
      <c r="J26" s="14"/>
      <c r="K26" s="14"/>
      <c r="L26" s="14"/>
      <c r="M26" s="56"/>
      <c r="N26" s="56"/>
      <c r="O26" s="14"/>
      <c r="P26" s="14"/>
      <c r="Q26" s="14"/>
      <c r="R26" s="14"/>
      <c r="S26" s="14"/>
      <c r="T26" s="14"/>
      <c r="U26" s="14"/>
      <c r="V26" s="14"/>
      <c r="W26" s="14"/>
      <c r="X26" s="14"/>
      <c r="Y26" s="14"/>
      <c r="Z26" s="14"/>
      <c r="AA26" s="14"/>
      <c r="AB26" s="14"/>
      <c r="AC26" s="14"/>
      <c r="AD26" s="14"/>
    </row>
    <row r="27" spans="1:30" x14ac:dyDescent="0.35">
      <c r="A27" s="14"/>
      <c r="B27" s="55"/>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0" ht="15" thickBot="1" x14ac:dyDescent="0.4">
      <c r="A28" s="14"/>
      <c r="B28" s="55"/>
      <c r="C28" s="14"/>
      <c r="D28" s="14"/>
      <c r="E28" s="14"/>
      <c r="F28" s="14"/>
      <c r="G28" s="14"/>
      <c r="H28" s="14"/>
      <c r="I28" s="14"/>
      <c r="J28" s="14"/>
      <c r="K28" s="14"/>
      <c r="L28" s="14"/>
      <c r="M28" s="57"/>
      <c r="N28" s="14"/>
      <c r="O28" s="14"/>
      <c r="P28" s="14"/>
      <c r="Q28" s="14"/>
      <c r="R28" s="14"/>
      <c r="S28" s="14"/>
      <c r="T28" s="14"/>
      <c r="U28" s="14"/>
      <c r="V28" s="14"/>
      <c r="W28" s="14"/>
      <c r="X28" s="14"/>
      <c r="Y28" s="14"/>
      <c r="Z28" s="14"/>
      <c r="AA28" s="14"/>
      <c r="AB28" s="14"/>
      <c r="AC28" s="14"/>
      <c r="AD28" s="14"/>
    </row>
    <row r="29" spans="1:30" ht="21.75" customHeight="1" x14ac:dyDescent="0.35">
      <c r="A29" s="58" t="s">
        <v>40</v>
      </c>
      <c r="B29" s="59"/>
      <c r="C29" s="59"/>
      <c r="D29" s="60"/>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0" x14ac:dyDescent="0.35">
      <c r="A30" s="61" t="s">
        <v>39</v>
      </c>
      <c r="B30" s="92"/>
      <c r="C30" s="92"/>
      <c r="D30" s="93"/>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x14ac:dyDescent="0.35">
      <c r="A31" s="62" t="s">
        <v>38</v>
      </c>
      <c r="B31" s="82"/>
      <c r="C31" s="82"/>
      <c r="D31" s="83">
        <f>B22</f>
        <v>45323</v>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0" x14ac:dyDescent="0.35">
      <c r="A32" s="62" t="s">
        <v>43</v>
      </c>
      <c r="B32" s="63"/>
      <c r="C32" s="63"/>
      <c r="D32" s="64" t="e">
        <f>ROUND(H23+K23,2)</f>
        <v>#DIV/0!</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1:30" ht="15" thickBot="1" x14ac:dyDescent="0.4">
      <c r="A33" s="65" t="s">
        <v>44</v>
      </c>
      <c r="B33" s="66"/>
      <c r="C33" s="66"/>
      <c r="D33" s="67" t="e">
        <f>K23</f>
        <v>#DIV/0!</v>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x14ac:dyDescent="0.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1:30" x14ac:dyDescent="0.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1:30" x14ac:dyDescent="0.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row>
    <row r="37" spans="1:30" x14ac:dyDescent="0.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x14ac:dyDescent="0.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1:30" x14ac:dyDescent="0.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1:30" x14ac:dyDescent="0.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1:30" x14ac:dyDescent="0.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x14ac:dyDescent="0.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x14ac:dyDescent="0.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x14ac:dyDescent="0.3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0" x14ac:dyDescent="0.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1:30" x14ac:dyDescent="0.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row>
    <row r="47" spans="1:30" x14ac:dyDescent="0.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1:30"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1:30"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1:30"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0"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30"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1:30"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1:30"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1:30"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1:30"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sheetData>
  <mergeCells count="7">
    <mergeCell ref="A23:A24"/>
    <mergeCell ref="A14:B14"/>
    <mergeCell ref="D4:K4"/>
    <mergeCell ref="B3:K3"/>
    <mergeCell ref="B30:D30"/>
    <mergeCell ref="G10:G11"/>
    <mergeCell ref="D10:D11"/>
  </mergeCells>
  <pageMargins left="0.7" right="0.7" top="0.78740157499999996" bottom="0.78740157499999996"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FD47DCB9FBDEE48926552A03C65082E" ma:contentTypeVersion="15" ma:contentTypeDescription="Ein neues Dokument erstellen." ma:contentTypeScope="" ma:versionID="f1939ba512e28e75feaaed317b13f43c">
  <xsd:schema xmlns:xsd="http://www.w3.org/2001/XMLSchema" xmlns:xs="http://www.w3.org/2001/XMLSchema" xmlns:p="http://schemas.microsoft.com/office/2006/metadata/properties" xmlns:ns2="a80d03a7-e43c-4536-9f29-9583b5514974" xmlns:ns3="d7132986-5dc2-480d-bce5-48e46e17b79c" targetNamespace="http://schemas.microsoft.com/office/2006/metadata/properties" ma:root="true" ma:fieldsID="4d8e3ffda942ebf1fdff8e41bab812e3" ns2:_="" ns3:_="">
    <xsd:import namespace="a80d03a7-e43c-4536-9f29-9583b5514974"/>
    <xsd:import namespace="d7132986-5dc2-480d-bce5-48e46e17b7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d03a7-e43c-4536-9f29-9583b55149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a50d3ba9-0126-4de2-980d-913e2b0b3fa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132986-5dc2-480d-bce5-48e46e17b79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d6e6e77-9f69-445a-8b93-81ed458c0f9f}" ma:internalName="TaxCatchAll" ma:showField="CatchAllData" ma:web="d7132986-5dc2-480d-bce5-48e46e17b7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A60FBB-8D98-461B-9019-4E35B82C6E83}"/>
</file>

<file path=customXml/itemProps2.xml><?xml version="1.0" encoding="utf-8"?>
<ds:datastoreItem xmlns:ds="http://schemas.openxmlformats.org/officeDocument/2006/customXml" ds:itemID="{808CF282-88B0-4247-8E13-388B98B69F7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claartje.vandermark</dc:creator>
  <cp:lastModifiedBy>claartje.vandermark</cp:lastModifiedBy>
  <dcterms:created xsi:type="dcterms:W3CDTF">2022-05-30T14:31:36Z</dcterms:created>
  <dcterms:modified xsi:type="dcterms:W3CDTF">2023-12-22T10:54:41Z</dcterms:modified>
</cp:coreProperties>
</file>