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bdpkmed.sharepoint.com/sites/bdpk/Reha_Pflege/Telematikinfrastruktur/Verhandlungen mit GKV und DRV/2023/"/>
    </mc:Choice>
  </mc:AlternateContent>
  <xr:revisionPtr revIDLastSave="18" documentId="11_33C2C06472B0E481EADC83D1E632870AA598190D" xr6:coauthVersionLast="47" xr6:coauthVersionMax="47" xr10:uidLastSave="{83884933-4C65-4214-BAE9-3084D07693AC}"/>
  <bookViews>
    <workbookView xWindow="-108" yWindow="-108" windowWidth="23256" windowHeight="12456" xr2:uid="{00000000-000D-0000-FFFF-FFFF00000000}"/>
  </bookViews>
  <sheets>
    <sheet name="Berechnung"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3" l="1"/>
  <c r="K16" i="3"/>
  <c r="E13" i="3"/>
  <c r="K18" i="3" s="1"/>
  <c r="E14" i="3" l="1"/>
  <c r="B30" i="3"/>
  <c r="H12" i="3" l="1"/>
  <c r="H11" i="3"/>
  <c r="D31" i="3" l="1"/>
  <c r="E8" i="3" l="1"/>
  <c r="K14" i="3" s="1"/>
  <c r="E11" i="3" l="1"/>
  <c r="E9" i="3" l="1"/>
  <c r="K11" i="3" s="1"/>
  <c r="E18" i="3" l="1"/>
  <c r="E17" i="3"/>
  <c r="K12" i="3" l="1"/>
  <c r="K13" i="3"/>
  <c r="K10" i="3"/>
  <c r="K8" i="3"/>
  <c r="H8" i="3"/>
  <c r="H16" i="3" s="1"/>
  <c r="H23" i="3" s="1"/>
  <c r="E12" i="3"/>
  <c r="K15" i="3" s="1"/>
  <c r="K20" i="3" l="1"/>
  <c r="K23" i="3" s="1"/>
  <c r="D33" i="3" s="1"/>
  <c r="D3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claartje.vandermark</author>
  </authors>
  <commentList>
    <comment ref="B8" authorId="0" shapeId="0" xr:uid="{00000000-0006-0000-0000-000001000000}">
      <text>
        <r>
          <rPr>
            <b/>
            <sz val="9"/>
            <color indexed="81"/>
            <rFont val="Segoe UI"/>
            <charset val="1"/>
          </rPr>
          <t>claartje.vandermark:</t>
        </r>
        <r>
          <rPr>
            <sz val="9"/>
            <color indexed="81"/>
            <rFont val="Segoe UI"/>
            <charset val="1"/>
          </rPr>
          <t xml:space="preserve">
gem. Versorgungsvertrag nach § 1 Abs. 5 sowie § 9 Abs. 2 (alle Kostenträger)</t>
        </r>
      </text>
    </comment>
    <comment ref="D8" authorId="0" shapeId="0" xr:uid="{00000000-0006-0000-0000-000002000000}">
      <text>
        <r>
          <rPr>
            <b/>
            <sz val="9"/>
            <color indexed="81"/>
            <rFont val="Segoe UI"/>
            <charset val="1"/>
          </rPr>
          <t>claartje.vandermark:</t>
        </r>
        <r>
          <rPr>
            <sz val="9"/>
            <color indexed="81"/>
            <rFont val="Segoe UI"/>
            <charset val="1"/>
          </rPr>
          <t xml:space="preserve">
KT=Kartenterminals
</t>
        </r>
      </text>
    </comment>
    <comment ref="G8" authorId="0" shapeId="0" xr:uid="{00000000-0006-0000-0000-000003000000}">
      <text>
        <r>
          <rPr>
            <b/>
            <sz val="9"/>
            <color indexed="81"/>
            <rFont val="Segoe UI"/>
            <charset val="1"/>
          </rPr>
          <t>claartje.vandermark:</t>
        </r>
        <r>
          <rPr>
            <sz val="9"/>
            <color indexed="81"/>
            <rFont val="Segoe UI"/>
            <charset val="1"/>
          </rPr>
          <t xml:space="preserve">
KON=Konnektor</t>
        </r>
      </text>
    </comment>
    <comment ref="B9" authorId="0" shapeId="0" xr:uid="{00000000-0006-0000-0000-000004000000}">
      <text>
        <r>
          <rPr>
            <b/>
            <sz val="9"/>
            <color indexed="81"/>
            <rFont val="Segoe UI"/>
            <charset val="1"/>
          </rPr>
          <t>claartje.vandermark:</t>
        </r>
        <r>
          <rPr>
            <sz val="9"/>
            <color indexed="81"/>
            <rFont val="Segoe UI"/>
            <charset val="1"/>
          </rPr>
          <t xml:space="preserve">  gekennzeichnet durch die ersten beiden Ziffern des Fachabteilungsschlüssels (DRV)/Indikationsgruppen (GKV): siehe Definition dieser siehe Erläuterungen zur Berechnungshilfe</t>
        </r>
      </text>
    </comment>
    <comment ref="D9" authorId="0" shapeId="0" xr:uid="{00000000-0006-0000-0000-000005000000}">
      <text>
        <r>
          <rPr>
            <b/>
            <sz val="9"/>
            <color indexed="81"/>
            <rFont val="Segoe UI"/>
            <charset val="1"/>
          </rPr>
          <t>claartje.vandermark:</t>
        </r>
        <r>
          <rPr>
            <sz val="9"/>
            <color indexed="81"/>
            <rFont val="Segoe UI"/>
            <charset val="1"/>
          </rPr>
          <t xml:space="preserve">
KT=Kartenterminals</t>
        </r>
      </text>
    </comment>
    <comment ref="B10" authorId="0" shapeId="0" xr:uid="{00000000-0006-0000-0000-000006000000}">
      <text>
        <r>
          <rPr>
            <b/>
            <sz val="9"/>
            <color indexed="81"/>
            <rFont val="Segoe UI"/>
            <charset val="1"/>
          </rPr>
          <t>claartje.vandermark:</t>
        </r>
        <r>
          <rPr>
            <sz val="9"/>
            <color indexed="81"/>
            <rFont val="Segoe UI"/>
            <charset val="1"/>
          </rPr>
          <t xml:space="preserve">
Belegungsjahr gem. § 9 (DRV, GKV, Landwirtschaftliche Alterskasse und PKV</t>
        </r>
      </text>
    </comment>
    <comment ref="K10" authorId="0" shapeId="0" xr:uid="{00000000-0006-0000-0000-000007000000}">
      <text>
        <r>
          <rPr>
            <b/>
            <sz val="9"/>
            <color indexed="81"/>
            <rFont val="Segoe UI"/>
            <family val="2"/>
          </rPr>
          <t>claartje.vandermark:</t>
        </r>
        <r>
          <rPr>
            <sz val="9"/>
            <color indexed="81"/>
            <rFont val="Segoe UI"/>
            <family val="2"/>
          </rPr>
          <t xml:space="preserve">
Pauschale (120 €) je EBK, auch wenn B16 ="J"
lt. Vertrag: § 2 Abs. 5 Nr. 3 </t>
        </r>
      </text>
    </comment>
    <comment ref="B11" authorId="0" shapeId="0" xr:uid="{00000000-0006-0000-0000-000008000000}">
      <text>
        <r>
          <rPr>
            <b/>
            <sz val="9"/>
            <color indexed="81"/>
            <rFont val="Segoe UI"/>
            <charset val="1"/>
          </rPr>
          <t>claartje.vandermark:</t>
        </r>
        <r>
          <rPr>
            <sz val="9"/>
            <color indexed="81"/>
            <rFont val="Segoe UI"/>
            <charset val="1"/>
          </rPr>
          <t xml:space="preserve">
Belegungsjahr gem. § 9 (DRV, GKV, Landwirtschaftliche Alterskasse und PKV</t>
        </r>
      </text>
    </comment>
    <comment ref="D12" authorId="0" shapeId="0" xr:uid="{00000000-0006-0000-0000-000009000000}">
      <text>
        <r>
          <rPr>
            <b/>
            <sz val="9"/>
            <color indexed="81"/>
            <rFont val="Segoe UI"/>
            <charset val="1"/>
          </rPr>
          <t>claartje.vandermark:</t>
        </r>
        <r>
          <rPr>
            <sz val="9"/>
            <color indexed="81"/>
            <rFont val="Segoe UI"/>
            <charset val="1"/>
          </rPr>
          <t xml:space="preserve">
SMC-B= Security Module Card Typ B, elektronischer Ausweis zur Identifikation der Einrichtung</t>
        </r>
      </text>
    </comment>
    <comment ref="E12" authorId="0" shapeId="0" xr:uid="{00000000-0006-0000-0000-00000A000000}">
      <text>
        <r>
          <rPr>
            <b/>
            <sz val="9"/>
            <color indexed="81"/>
            <rFont val="Segoe UI"/>
            <charset val="1"/>
          </rPr>
          <t>claartje.vandermark:</t>
        </r>
        <r>
          <rPr>
            <sz val="9"/>
            <color indexed="81"/>
            <rFont val="Segoe UI"/>
            <charset val="1"/>
          </rPr>
          <t xml:space="preserve">
§ 2 Abs. 2</t>
        </r>
      </text>
    </comment>
    <comment ref="D13" authorId="0" shapeId="0" xr:uid="{00000000-0006-0000-0000-00000B000000}">
      <text>
        <r>
          <rPr>
            <b/>
            <sz val="9"/>
            <color indexed="81"/>
            <rFont val="Segoe UI"/>
            <charset val="1"/>
          </rPr>
          <t>claartje.vandermark:</t>
        </r>
        <r>
          <rPr>
            <sz val="9"/>
            <color indexed="81"/>
            <rFont val="Segoe UI"/>
            <charset val="1"/>
          </rPr>
          <t xml:space="preserve">
HBA=Heilberuftsausweis, elektronische Identifikation einer Person (Heilberufler)</t>
        </r>
      </text>
    </comment>
    <comment ref="J13" authorId="0" shapeId="0" xr:uid="{00000000-0006-0000-0000-00000C000000}">
      <text>
        <r>
          <rPr>
            <b/>
            <sz val="9"/>
            <color indexed="81"/>
            <rFont val="Segoe UI"/>
            <charset val="1"/>
          </rPr>
          <t>claartje.vandermark:</t>
        </r>
        <r>
          <rPr>
            <sz val="9"/>
            <color indexed="81"/>
            <rFont val="Segoe UI"/>
            <charset val="1"/>
          </rPr>
          <t xml:space="preserve">
VPN-ZD= VPN Zugangsdienst
</t>
        </r>
      </text>
    </comment>
    <comment ref="B15" authorId="0" shapeId="0" xr:uid="{00000000-0006-0000-0000-00000D000000}">
      <text>
        <r>
          <rPr>
            <b/>
            <sz val="9"/>
            <color indexed="81"/>
            <rFont val="Segoe UI"/>
            <charset val="1"/>
          </rPr>
          <t>claartje.vandermark:</t>
        </r>
        <r>
          <rPr>
            <sz val="9"/>
            <color indexed="81"/>
            <rFont val="Segoe UI"/>
            <charset val="1"/>
          </rPr>
          <t xml:space="preserve">
Wenn Einrichtung unabhängig die IT von anderen Einrichtungen hat, dann hier "0", sonst die Summe der Einrichtungen, die sich die IT teilen. Das Feld kann nicht "1" ergeben, der Wert muss mindestens "2" sein. 
</t>
        </r>
      </text>
    </comment>
    <comment ref="J15" authorId="0" shapeId="0" xr:uid="{00000000-0006-0000-0000-00000E000000}">
      <text>
        <r>
          <rPr>
            <b/>
            <sz val="9"/>
            <color indexed="81"/>
            <rFont val="Segoe UI"/>
            <charset val="1"/>
          </rPr>
          <t>claartje.vandermark:</t>
        </r>
        <r>
          <rPr>
            <sz val="9"/>
            <color indexed="81"/>
            <rFont val="Segoe UI"/>
            <charset val="1"/>
          </rPr>
          <t xml:space="preserve">
SMC-B= Security Module Card Typ B, elektronischer Ausweis zur Identifikation der Einrichtung</t>
        </r>
      </text>
    </comment>
    <comment ref="B16" authorId="0" shapeId="0" xr:uid="{00000000-0006-0000-0000-00000F000000}">
      <text>
        <r>
          <rPr>
            <b/>
            <sz val="9"/>
            <color indexed="81"/>
            <rFont val="Segoe UI"/>
            <charset val="1"/>
          </rPr>
          <t>claartje.vandermark:</t>
        </r>
        <r>
          <rPr>
            <sz val="9"/>
            <color indexed="81"/>
            <rFont val="Segoe UI"/>
            <charset val="1"/>
          </rPr>
          <t xml:space="preserve">
Wenn Einrichtung die IT unabhängig von anderen Einrichtungen hat, dann hier "0"</t>
        </r>
      </text>
    </comment>
    <comment ref="B17" authorId="0" shapeId="0" xr:uid="{00000000-0006-0000-0000-000010000000}">
      <text>
        <r>
          <rPr>
            <b/>
            <sz val="9"/>
            <color indexed="81"/>
            <rFont val="Segoe UI"/>
            <charset val="1"/>
          </rPr>
          <t>claartje.vandermark:</t>
        </r>
        <r>
          <rPr>
            <sz val="9"/>
            <color indexed="81"/>
            <rFont val="Segoe UI"/>
            <charset val="1"/>
          </rPr>
          <t xml:space="preserve">
Wenn Einrichtung die IT unabhängig von anderen Einrichtungen hat, dann hier "0"
AUßERDEM:
Auch bei gleicher Fachrichtung aber in unterschiedlichen Häusern sind diese als weitere Fachrichtung hinzuzuaddieren</t>
        </r>
      </text>
    </comment>
    <comment ref="D17" authorId="0" shapeId="0" xr:uid="{00000000-0006-0000-0000-000011000000}">
      <text>
        <r>
          <rPr>
            <b/>
            <sz val="9"/>
            <color indexed="81"/>
            <rFont val="Segoe UI"/>
            <charset val="1"/>
          </rPr>
          <t>claartje.vandermark:</t>
        </r>
        <r>
          <rPr>
            <sz val="9"/>
            <color indexed="81"/>
            <rFont val="Segoe UI"/>
            <charset val="1"/>
          </rPr>
          <t xml:space="preserve">
EBK= Einbox Konnektor</t>
        </r>
      </text>
    </comment>
    <comment ref="D18" authorId="0" shapeId="0" xr:uid="{00000000-0006-0000-0000-000012000000}">
      <text>
        <r>
          <rPr>
            <b/>
            <sz val="9"/>
            <color indexed="81"/>
            <rFont val="Segoe UI"/>
            <charset val="1"/>
          </rPr>
          <t>claartje.vandermark:</t>
        </r>
        <r>
          <rPr>
            <sz val="9"/>
            <color indexed="81"/>
            <rFont val="Segoe UI"/>
            <charset val="1"/>
          </rPr>
          <t xml:space="preserve">
RZK=Rechenzentrumskonnekor</t>
        </r>
      </text>
    </comment>
    <comment ref="E18" authorId="0" shapeId="0" xr:uid="{00000000-0006-0000-0000-000013000000}">
      <text>
        <r>
          <rPr>
            <b/>
            <sz val="9"/>
            <color indexed="81"/>
            <rFont val="Segoe UI"/>
            <family val="2"/>
          </rPr>
          <t>claartje.vandermark:</t>
        </r>
        <r>
          <rPr>
            <sz val="9"/>
            <color indexed="81"/>
            <rFont val="Segoe UI"/>
            <family val="2"/>
          </rPr>
          <t xml:space="preserve">
erst ab 50 Kartenterminals ist ein RZK wirtschaftlich
</t>
        </r>
      </text>
    </comment>
    <comment ref="J18" authorId="0" shapeId="0" xr:uid="{00000000-0006-0000-0000-000014000000}">
      <text>
        <r>
          <rPr>
            <b/>
            <sz val="9"/>
            <color indexed="81"/>
            <rFont val="Segoe UI"/>
            <charset val="1"/>
          </rPr>
          <t>claartje.vandermark:</t>
        </r>
        <r>
          <rPr>
            <sz val="9"/>
            <color indexed="81"/>
            <rFont val="Segoe UI"/>
            <charset val="1"/>
          </rPr>
          <t xml:space="preserve">
HBA=Heilberuftsausweis, elektronische Identifikation einer Person (Heilberufler)</t>
        </r>
      </text>
    </comment>
    <comment ref="A19" authorId="0" shapeId="0" xr:uid="{00000000-0006-0000-0000-000015000000}">
      <text>
        <r>
          <rPr>
            <b/>
            <sz val="9"/>
            <color indexed="81"/>
            <rFont val="Segoe UI"/>
            <charset val="1"/>
          </rPr>
          <t>claartje.vandermark:</t>
        </r>
        <r>
          <rPr>
            <sz val="9"/>
            <color indexed="81"/>
            <rFont val="Segoe UI"/>
            <charset val="1"/>
          </rPr>
          <t xml:space="preserve">
RZK = Rechenzentrumskonnektor</t>
        </r>
      </text>
    </comment>
    <comment ref="B19" authorId="0" shapeId="0" xr:uid="{00000000-0006-0000-0000-000016000000}">
      <text>
        <r>
          <rPr>
            <b/>
            <sz val="9"/>
            <color indexed="81"/>
            <rFont val="Segoe UI"/>
            <family val="2"/>
          </rPr>
          <t>claartje.vandermark:</t>
        </r>
        <r>
          <rPr>
            <sz val="9"/>
            <color indexed="81"/>
            <rFont val="Segoe UI"/>
            <family val="2"/>
          </rPr>
          <t xml:space="preserve">
j=ja
n=nein
</t>
        </r>
      </text>
    </comment>
    <comment ref="B22" authorId="0" shapeId="0" xr:uid="{00000000-0006-0000-0000-000017000000}">
      <text>
        <r>
          <rPr>
            <b/>
            <sz val="9"/>
            <color indexed="81"/>
            <rFont val="Segoe UI"/>
            <family val="2"/>
          </rPr>
          <t>claartje.vandermark:</t>
        </r>
        <r>
          <rPr>
            <sz val="9"/>
            <color indexed="81"/>
            <rFont val="Segoe UI"/>
            <family val="2"/>
          </rPr>
          <t xml:space="preserve">
von zuständiger Stelle händisch auszufüllen
</t>
        </r>
      </text>
    </comment>
  </commentList>
</comments>
</file>

<file path=xl/sharedStrings.xml><?xml version="1.0" encoding="utf-8"?>
<sst xmlns="http://schemas.openxmlformats.org/spreadsheetml/2006/main" count="51" uniqueCount="51">
  <si>
    <t>Rechenhilfe zum TI-Zuschlag für Rehaeinrichtungen nach § 381 Absatz 1 und 2 SGB V</t>
  </si>
  <si>
    <t>Eingabebereich</t>
  </si>
  <si>
    <t>Anzahl Betten/Plätze</t>
  </si>
  <si>
    <t>amb. Abrechnungstage</t>
  </si>
  <si>
    <t>stat. Abrechnungstage</t>
  </si>
  <si>
    <t>Anzahl KT</t>
  </si>
  <si>
    <t>Anzahl SMC-B</t>
  </si>
  <si>
    <t>Berechnung</t>
  </si>
  <si>
    <t>EBK</t>
  </si>
  <si>
    <t>RZK</t>
  </si>
  <si>
    <t>2-Jahres-Pauschale (§§ 5,6)</t>
  </si>
  <si>
    <t>5 Jahres-Pauschale (§§ 2,3,4,7)</t>
  </si>
  <si>
    <t>TI-Zuschlag I</t>
  </si>
  <si>
    <t>TI-Zuschlag II</t>
  </si>
  <si>
    <t>Anzahl HBA:</t>
  </si>
  <si>
    <t>Anpassung IT pro KON:</t>
  </si>
  <si>
    <t>Anpassung IT pro Einrichtung:</t>
  </si>
  <si>
    <t>organisatorische Umstellung:</t>
  </si>
  <si>
    <t>Konnektorpauschale</t>
  </si>
  <si>
    <t>eRezept-Pauschale</t>
  </si>
  <si>
    <t>Kartenterminals</t>
  </si>
  <si>
    <t>Ersatz-KT</t>
  </si>
  <si>
    <t>KON-Wartung</t>
  </si>
  <si>
    <t>VPN-ZD</t>
  </si>
  <si>
    <t>Betrieb</t>
  </si>
  <si>
    <t>SMC-B</t>
  </si>
  <si>
    <t>lfd. Wartung I</t>
  </si>
  <si>
    <t>lfd. Wartung II</t>
  </si>
  <si>
    <t>HBA</t>
  </si>
  <si>
    <t>Zuschlags-Start</t>
  </si>
  <si>
    <t>Abrechnungstage eig. Einrichtung gesamt:</t>
  </si>
  <si>
    <t>Anzahl KT über alle Einrichtungen</t>
  </si>
  <si>
    <t xml:space="preserve">Summe </t>
  </si>
  <si>
    <t>SUMME</t>
  </si>
  <si>
    <t>Anzahl Fachabteilungen</t>
  </si>
  <si>
    <t>geplante Inbetriebnahme:</t>
  </si>
  <si>
    <t>Eigene Einrichtung</t>
  </si>
  <si>
    <t>bei gemeinsam genutzter IT kummulierte Daten aller Einrichtungen</t>
  </si>
  <si>
    <t>Zuschlags-Start:</t>
  </si>
  <si>
    <t>IK-Nr der Einrichtung:</t>
  </si>
  <si>
    <t>Mitteilung der zuständigen Stelle an die übrigen Kostenträger:</t>
  </si>
  <si>
    <t>Institutionskennzeichen der Einrichtung:</t>
  </si>
  <si>
    <t xml:space="preserve">Name der Einrichtung: </t>
  </si>
  <si>
    <t>TI-Zuschlag pro Belegungstag in den ersten 2 Jahren:</t>
  </si>
  <si>
    <t>TI-Zuschlag pro Belegungstag ab dem 3. bis zum 5. Jahr:</t>
  </si>
  <si>
    <r>
      <t xml:space="preserve">Anzahl Einrichtungen mit gem. genutzer IT (0; </t>
    </r>
    <r>
      <rPr>
        <b/>
        <sz val="11"/>
        <color theme="1"/>
        <rFont val="Calibri"/>
        <family val="2"/>
      </rPr>
      <t>≥2)</t>
    </r>
  </si>
  <si>
    <t>Anzahl Vertragsbetten/ Vertragsplätze</t>
  </si>
  <si>
    <t>Anzahl Fachabteilungen/ Indikationsgruppe</t>
  </si>
  <si>
    <t>Nutzung RZK (ja/nein)</t>
  </si>
  <si>
    <t>j</t>
  </si>
  <si>
    <r>
      <t xml:space="preserve">Gültig bis: </t>
    </r>
    <r>
      <rPr>
        <b/>
        <sz val="11"/>
        <color rgb="FFFF0000"/>
        <rFont val="Calibri"/>
        <family val="2"/>
        <scheme val="minor"/>
      </rPr>
      <t>31.12.2023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</si>
</sst>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7" x14ac:knownFonts="1">
    <font>
      <sz val="11"/>
      <color theme="1"/>
      <name val="Calibri"/>
      <family val="2"/>
      <scheme val="minor"/>
    </font>
    <font>
      <b/>
      <sz val="11"/>
      <color theme="1"/>
      <name val="Calibri"/>
      <family val="2"/>
      <scheme val="minor"/>
    </font>
    <font>
      <b/>
      <u/>
      <sz val="11"/>
      <color theme="1"/>
      <name val="Calibri"/>
      <family val="2"/>
      <scheme val="minor"/>
    </font>
    <font>
      <sz val="9"/>
      <color indexed="81"/>
      <name val="Segoe UI"/>
      <family val="2"/>
    </font>
    <font>
      <b/>
      <sz val="9"/>
      <color indexed="81"/>
      <name val="Segoe UI"/>
      <family val="2"/>
    </font>
    <font>
      <b/>
      <u/>
      <sz val="12"/>
      <color theme="1"/>
      <name val="Calibri"/>
      <family val="2"/>
      <scheme val="minor"/>
    </font>
    <font>
      <b/>
      <sz val="11"/>
      <color theme="0" tint="-0.34998626667073579"/>
      <name val="Calibri"/>
      <family val="2"/>
      <scheme val="minor"/>
    </font>
    <font>
      <sz val="11"/>
      <color theme="0" tint="-0.34998626667073579"/>
      <name val="Calibri"/>
      <family val="2"/>
      <scheme val="minor"/>
    </font>
    <font>
      <sz val="9"/>
      <color indexed="81"/>
      <name val="Segoe UI"/>
      <charset val="1"/>
    </font>
    <font>
      <b/>
      <sz val="9"/>
      <color indexed="81"/>
      <name val="Segoe UI"/>
      <charset val="1"/>
    </font>
    <font>
      <b/>
      <sz val="11"/>
      <color theme="5" tint="0.79998168889431442"/>
      <name val="Calibri"/>
      <family val="2"/>
      <scheme val="minor"/>
    </font>
    <font>
      <sz val="11"/>
      <color theme="5" tint="0.79998168889431442"/>
      <name val="Calibri"/>
      <family val="2"/>
      <scheme val="minor"/>
    </font>
    <font>
      <b/>
      <sz val="12"/>
      <color theme="1"/>
      <name val="Calibri"/>
      <family val="2"/>
      <scheme val="minor"/>
    </font>
    <font>
      <sz val="11"/>
      <color theme="0" tint="-0.249977111117893"/>
      <name val="Calibri"/>
      <family val="2"/>
      <scheme val="minor"/>
    </font>
    <font>
      <sz val="11"/>
      <color rgb="FFFF0000"/>
      <name val="Calibri"/>
      <family val="2"/>
      <scheme val="minor"/>
    </font>
    <font>
      <b/>
      <sz val="11"/>
      <color rgb="FFFF0000"/>
      <name val="Calibri"/>
      <family val="2"/>
      <scheme val="minor"/>
    </font>
    <font>
      <b/>
      <sz val="11"/>
      <color theme="1"/>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EF5F0"/>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85">
    <xf numFmtId="0" fontId="0" fillId="0" borderId="0" xfId="0"/>
    <xf numFmtId="0" fontId="0" fillId="0" borderId="0" xfId="0" applyProtection="1">
      <protection locked="0"/>
    </xf>
    <xf numFmtId="0" fontId="0" fillId="3" borderId="4" xfId="0" applyFill="1" applyBorder="1" applyProtection="1">
      <protection locked="0"/>
    </xf>
    <xf numFmtId="0" fontId="0" fillId="7" borderId="7" xfId="0" applyFill="1" applyBorder="1" applyProtection="1">
      <protection locked="0"/>
    </xf>
    <xf numFmtId="0" fontId="0" fillId="7" borderId="9" xfId="0" applyFill="1" applyBorder="1" applyProtection="1">
      <protection locked="0"/>
    </xf>
    <xf numFmtId="0" fontId="1" fillId="3" borderId="4" xfId="0" applyFont="1" applyFill="1" applyBorder="1" applyAlignment="1" applyProtection="1">
      <alignment horizontal="left" indent="1"/>
      <protection locked="0"/>
    </xf>
    <xf numFmtId="0" fontId="0" fillId="7" borderId="7" xfId="0" applyFill="1" applyBorder="1" applyAlignment="1" applyProtection="1">
      <alignment horizontal="right"/>
      <protection locked="0"/>
    </xf>
    <xf numFmtId="14" fontId="0" fillId="7" borderId="7" xfId="0" applyNumberFormat="1" applyFill="1" applyBorder="1" applyProtection="1">
      <protection locked="0"/>
    </xf>
    <xf numFmtId="14" fontId="14" fillId="3" borderId="4" xfId="0" applyNumberFormat="1" applyFont="1" applyFill="1" applyBorder="1" applyProtection="1">
      <protection locked="0"/>
    </xf>
    <xf numFmtId="0" fontId="11" fillId="3" borderId="4" xfId="0" applyFont="1" applyFill="1" applyBorder="1" applyProtection="1">
      <protection locked="0"/>
    </xf>
    <xf numFmtId="0" fontId="11" fillId="3" borderId="6" xfId="0" applyFont="1" applyFill="1" applyBorder="1" applyProtection="1">
      <protection locked="0"/>
    </xf>
    <xf numFmtId="0" fontId="2" fillId="3" borderId="3" xfId="0" applyFont="1" applyFill="1" applyBorder="1"/>
    <xf numFmtId="0" fontId="0" fillId="3" borderId="4" xfId="0" applyFill="1" applyBorder="1"/>
    <xf numFmtId="0" fontId="0" fillId="2" borderId="3" xfId="0" applyFill="1" applyBorder="1"/>
    <xf numFmtId="0" fontId="0" fillId="2" borderId="4" xfId="0" applyFill="1" applyBorder="1"/>
    <xf numFmtId="0" fontId="0" fillId="4" borderId="3" xfId="0" applyFill="1" applyBorder="1"/>
    <xf numFmtId="0" fontId="0" fillId="4" borderId="4" xfId="0" applyFill="1" applyBorder="1"/>
    <xf numFmtId="0" fontId="0" fillId="5" borderId="3" xfId="0" applyFill="1" applyBorder="1"/>
    <xf numFmtId="0" fontId="0" fillId="5" borderId="4" xfId="0" applyFill="1" applyBorder="1"/>
    <xf numFmtId="0" fontId="1" fillId="3" borderId="3" xfId="0" applyFont="1" applyFill="1" applyBorder="1" applyAlignment="1">
      <alignment horizontal="left" wrapText="1" indent="1"/>
    </xf>
    <xf numFmtId="0" fontId="1" fillId="2" borderId="3" xfId="0" applyFont="1" applyFill="1" applyBorder="1"/>
    <xf numFmtId="164" fontId="0" fillId="4" borderId="3" xfId="0" applyNumberFormat="1" applyFill="1" applyBorder="1" applyAlignment="1">
      <alignment horizontal="left" wrapText="1"/>
    </xf>
    <xf numFmtId="164" fontId="0" fillId="4" borderId="4" xfId="0" applyNumberFormat="1" applyFill="1" applyBorder="1"/>
    <xf numFmtId="164" fontId="0" fillId="5" borderId="4" xfId="0" applyNumberFormat="1" applyFill="1" applyBorder="1"/>
    <xf numFmtId="0" fontId="1" fillId="3" borderId="8" xfId="0" applyFont="1" applyFill="1" applyBorder="1" applyAlignment="1">
      <alignment horizontal="left" wrapText="1" indent="1"/>
    </xf>
    <xf numFmtId="0" fontId="1" fillId="3" borderId="3" xfId="0" applyFont="1" applyFill="1" applyBorder="1" applyAlignment="1">
      <alignment horizontal="left" indent="1"/>
    </xf>
    <xf numFmtId="0" fontId="7" fillId="2" borderId="4" xfId="0" applyFont="1" applyFill="1" applyBorder="1"/>
    <xf numFmtId="0" fontId="1" fillId="3" borderId="3" xfId="0" applyFont="1" applyFill="1" applyBorder="1"/>
    <xf numFmtId="164" fontId="0" fillId="4" borderId="3" xfId="0" applyNumberFormat="1" applyFill="1" applyBorder="1" applyAlignment="1">
      <alignment wrapText="1"/>
    </xf>
    <xf numFmtId="164" fontId="1" fillId="2" borderId="3" xfId="0" applyNumberFormat="1" applyFont="1" applyFill="1" applyBorder="1" applyAlignment="1">
      <alignment wrapText="1"/>
    </xf>
    <xf numFmtId="0" fontId="1" fillId="3" borderId="3" xfId="0" applyFont="1" applyFill="1" applyBorder="1" applyAlignment="1">
      <alignment horizontal="left" vertical="top" wrapText="1" indent="1"/>
    </xf>
    <xf numFmtId="0" fontId="6" fillId="2" borderId="3" xfId="0" applyFont="1" applyFill="1" applyBorder="1" applyAlignment="1">
      <alignment wrapText="1"/>
    </xf>
    <xf numFmtId="0" fontId="1" fillId="3" borderId="3" xfId="0" applyFont="1" applyFill="1" applyBorder="1" applyAlignment="1">
      <alignment wrapText="1"/>
    </xf>
    <xf numFmtId="0" fontId="0" fillId="2" borderId="4" xfId="0" applyFill="1" applyBorder="1" applyAlignment="1">
      <alignment horizontal="right"/>
    </xf>
    <xf numFmtId="0" fontId="1" fillId="4" borderId="3" xfId="0" applyFont="1" applyFill="1" applyBorder="1"/>
    <xf numFmtId="164" fontId="1" fillId="4" borderId="4" xfId="0" applyNumberFormat="1" applyFont="1" applyFill="1" applyBorder="1"/>
    <xf numFmtId="0" fontId="2" fillId="4" borderId="3" xfId="0" applyFont="1" applyFill="1" applyBorder="1"/>
    <xf numFmtId="164" fontId="2" fillId="4" borderId="4" xfId="0" applyNumberFormat="1" applyFont="1" applyFill="1" applyBorder="1"/>
    <xf numFmtId="0" fontId="2" fillId="5" borderId="3" xfId="0" applyFont="1" applyFill="1" applyBorder="1"/>
    <xf numFmtId="164" fontId="2" fillId="5" borderId="4" xfId="0" applyNumberFormat="1" applyFont="1" applyFill="1" applyBorder="1"/>
    <xf numFmtId="0" fontId="0" fillId="2" borderId="5" xfId="0" applyFill="1" applyBorder="1"/>
    <xf numFmtId="0" fontId="0" fillId="2" borderId="6" xfId="0" applyFill="1" applyBorder="1"/>
    <xf numFmtId="0" fontId="0" fillId="4" borderId="5" xfId="0" applyFill="1" applyBorder="1"/>
    <xf numFmtId="0" fontId="0" fillId="4" borderId="6" xfId="0" applyFill="1" applyBorder="1"/>
    <xf numFmtId="0" fontId="0" fillId="5" borderId="5" xfId="0" applyFill="1" applyBorder="1"/>
    <xf numFmtId="0" fontId="0" fillId="5" borderId="6" xfId="0" applyFill="1" applyBorder="1"/>
    <xf numFmtId="14" fontId="0" fillId="0" borderId="0" xfId="0" applyNumberFormat="1"/>
    <xf numFmtId="0" fontId="13" fillId="0" borderId="0" xfId="0" applyFont="1"/>
    <xf numFmtId="164" fontId="0" fillId="0" borderId="0" xfId="0" applyNumberFormat="1"/>
    <xf numFmtId="0" fontId="5" fillId="6" borderId="1" xfId="0" applyFont="1" applyFill="1" applyBorder="1" applyAlignment="1">
      <alignment vertical="center"/>
    </xf>
    <xf numFmtId="0" fontId="0" fillId="6" borderId="10" xfId="0" applyFill="1" applyBorder="1"/>
    <xf numFmtId="0" fontId="0" fillId="6" borderId="2" xfId="0" applyFill="1" applyBorder="1"/>
    <xf numFmtId="0" fontId="1" fillId="6" borderId="17" xfId="0" applyFont="1" applyFill="1" applyBorder="1"/>
    <xf numFmtId="0" fontId="1" fillId="6" borderId="11" xfId="0" applyFont="1" applyFill="1" applyBorder="1"/>
    <xf numFmtId="0" fontId="0" fillId="6" borderId="12" xfId="0" applyFill="1" applyBorder="1"/>
    <xf numFmtId="14" fontId="1" fillId="6" borderId="13" xfId="0" applyNumberFormat="1" applyFont="1" applyFill="1" applyBorder="1"/>
    <xf numFmtId="164" fontId="1" fillId="6" borderId="13" xfId="0" applyNumberFormat="1" applyFont="1" applyFill="1" applyBorder="1"/>
    <xf numFmtId="0" fontId="1" fillId="6" borderId="14" xfId="0" applyFont="1" applyFill="1" applyBorder="1"/>
    <xf numFmtId="0" fontId="0" fillId="6" borderId="15" xfId="0" applyFill="1" applyBorder="1"/>
    <xf numFmtId="164" fontId="1" fillId="6" borderId="16" xfId="0" applyNumberFormat="1" applyFont="1" applyFill="1" applyBorder="1"/>
    <xf numFmtId="0" fontId="12" fillId="0" borderId="0" xfId="0" applyFont="1"/>
    <xf numFmtId="0" fontId="1" fillId="0" borderId="0" xfId="0" applyFont="1"/>
    <xf numFmtId="0" fontId="1" fillId="6" borderId="1" xfId="0" applyFont="1" applyFill="1" applyBorder="1"/>
    <xf numFmtId="0" fontId="1" fillId="6" borderId="5" xfId="0" applyFont="1" applyFill="1" applyBorder="1"/>
    <xf numFmtId="0" fontId="0" fillId="6" borderId="20" xfId="0" applyFill="1" applyBorder="1"/>
    <xf numFmtId="0" fontId="5" fillId="3" borderId="1" xfId="0" applyFont="1" applyFill="1" applyBorder="1"/>
    <xf numFmtId="0" fontId="0" fillId="3" borderId="2" xfId="0" applyFill="1" applyBorder="1"/>
    <xf numFmtId="0" fontId="5" fillId="2" borderId="1" xfId="0" applyFont="1" applyFill="1" applyBorder="1"/>
    <xf numFmtId="0" fontId="0" fillId="2" borderId="2" xfId="0" applyFill="1" applyBorder="1"/>
    <xf numFmtId="0" fontId="5" fillId="4" borderId="1" xfId="0" applyFont="1" applyFill="1" applyBorder="1"/>
    <xf numFmtId="0" fontId="0" fillId="4" borderId="2" xfId="0" applyFill="1" applyBorder="1"/>
    <xf numFmtId="0" fontId="5" fillId="5" borderId="1" xfId="0" applyFont="1" applyFill="1" applyBorder="1"/>
    <xf numFmtId="0" fontId="1" fillId="5" borderId="2" xfId="0" applyFont="1" applyFill="1" applyBorder="1"/>
    <xf numFmtId="0" fontId="10" fillId="3" borderId="3" xfId="0" applyFont="1" applyFill="1" applyBorder="1" applyAlignment="1">
      <alignment horizontal="left" wrapText="1"/>
    </xf>
    <xf numFmtId="0" fontId="10" fillId="3" borderId="5" xfId="0" applyFont="1" applyFill="1" applyBorder="1" applyAlignment="1">
      <alignment horizontal="left"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0" fillId="6" borderId="20" xfId="0" applyFill="1" applyBorder="1" applyAlignment="1">
      <alignment horizontal="center"/>
    </xf>
    <xf numFmtId="0" fontId="0" fillId="6" borderId="6" xfId="0" applyFill="1" applyBorder="1" applyAlignment="1">
      <alignment horizontal="center"/>
    </xf>
    <xf numFmtId="0" fontId="0" fillId="6" borderId="10" xfId="0" applyFill="1" applyBorder="1" applyAlignment="1">
      <alignment horizontal="center"/>
    </xf>
    <xf numFmtId="0" fontId="0" fillId="6" borderId="2" xfId="0" applyFill="1" applyBorder="1" applyAlignment="1">
      <alignment horizontal="center"/>
    </xf>
    <xf numFmtId="0" fontId="0" fillId="6" borderId="18" xfId="0" applyFill="1" applyBorder="1" applyAlignment="1">
      <alignment horizontal="center"/>
    </xf>
    <xf numFmtId="0" fontId="0" fillId="6" borderId="19" xfId="0" applyFill="1" applyBorder="1" applyAlignment="1">
      <alignment horizontal="center"/>
    </xf>
    <xf numFmtId="164" fontId="0" fillId="4" borderId="3" xfId="0" applyNumberFormat="1" applyFill="1" applyBorder="1" applyAlignment="1">
      <alignment horizontal="left" wrapText="1"/>
    </xf>
    <xf numFmtId="0" fontId="6" fillId="2" borderId="3" xfId="0" applyFont="1" applyFill="1" applyBorder="1" applyAlignment="1">
      <alignment horizontal="left" wrapText="1"/>
    </xf>
  </cellXfs>
  <cellStyles count="1">
    <cellStyle name="Standard" xfId="0" builtinId="0"/>
  </cellStyles>
  <dxfs count="0"/>
  <tableStyles count="0" defaultTableStyle="TableStyleMedium2" defaultPivotStyle="PivotStyleLight16"/>
  <colors>
    <mruColors>
      <color rgb="FFECF2E6"/>
      <color rgb="FFF9FBF7"/>
      <color rgb="FFFEF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3"/>
  <sheetViews>
    <sheetView tabSelected="1" topLeftCell="A8" zoomScale="110" zoomScaleNormal="110" workbookViewId="0">
      <selection activeCell="N19" sqref="N19"/>
    </sheetView>
  </sheetViews>
  <sheetFormatPr baseColWidth="10" defaultColWidth="11.44140625" defaultRowHeight="14.4" x14ac:dyDescent="0.3"/>
  <cols>
    <col min="1" max="1" width="30.109375" style="1" customWidth="1"/>
    <col min="2" max="2" width="16.5546875" style="1" customWidth="1"/>
    <col min="3" max="3" width="1.5546875" style="1" customWidth="1"/>
    <col min="4" max="4" width="21.5546875" style="1" customWidth="1"/>
    <col min="5" max="5" width="13.109375" style="1" customWidth="1"/>
    <col min="6" max="6" width="1.44140625" style="1" customWidth="1"/>
    <col min="7" max="7" width="20" style="1" customWidth="1"/>
    <col min="8" max="8" width="11.44140625" style="1"/>
    <col min="9" max="9" width="1.88671875" style="1" customWidth="1"/>
    <col min="10" max="10" width="21.88671875" style="1" customWidth="1"/>
    <col min="11" max="11" width="11.44140625" style="1"/>
    <col min="12" max="12" width="1.88671875" style="1" customWidth="1"/>
    <col min="13" max="13" width="22.44140625" style="1" customWidth="1"/>
    <col min="14" max="16384" width="11.44140625" style="1"/>
  </cols>
  <sheetData>
    <row r="1" spans="1:30" ht="15.6" x14ac:dyDescent="0.3">
      <c r="A1" s="60" t="s">
        <v>0</v>
      </c>
      <c r="B1"/>
      <c r="C1"/>
      <c r="D1"/>
      <c r="E1"/>
      <c r="F1"/>
      <c r="G1"/>
      <c r="H1"/>
      <c r="I1"/>
      <c r="J1"/>
      <c r="K1"/>
      <c r="L1"/>
      <c r="M1"/>
      <c r="N1"/>
      <c r="O1"/>
      <c r="P1"/>
      <c r="Q1"/>
      <c r="R1"/>
      <c r="S1"/>
      <c r="T1"/>
      <c r="U1"/>
      <c r="V1"/>
      <c r="W1"/>
      <c r="X1"/>
      <c r="Y1"/>
      <c r="Z1"/>
      <c r="AA1"/>
      <c r="AB1"/>
      <c r="AC1"/>
      <c r="AD1"/>
    </row>
    <row r="2" spans="1:30" ht="15" thickBot="1" x14ac:dyDescent="0.35">
      <c r="A2" s="61" t="s">
        <v>50</v>
      </c>
      <c r="B2"/>
      <c r="C2"/>
      <c r="D2"/>
      <c r="E2"/>
      <c r="F2"/>
      <c r="G2"/>
      <c r="H2"/>
      <c r="I2"/>
      <c r="J2"/>
      <c r="K2"/>
      <c r="L2"/>
      <c r="M2"/>
      <c r="N2"/>
      <c r="O2"/>
      <c r="P2"/>
      <c r="Q2"/>
      <c r="R2"/>
      <c r="S2"/>
      <c r="T2"/>
      <c r="U2"/>
      <c r="V2"/>
      <c r="W2"/>
      <c r="X2"/>
      <c r="Y2"/>
      <c r="Z2"/>
      <c r="AA2"/>
      <c r="AB2"/>
      <c r="AC2"/>
      <c r="AD2"/>
    </row>
    <row r="3" spans="1:30" x14ac:dyDescent="0.3">
      <c r="A3" s="62" t="s">
        <v>42</v>
      </c>
      <c r="B3" s="79"/>
      <c r="C3" s="79"/>
      <c r="D3" s="79"/>
      <c r="E3" s="79"/>
      <c r="F3" s="79"/>
      <c r="G3" s="79"/>
      <c r="H3" s="79"/>
      <c r="I3" s="79"/>
      <c r="J3" s="79"/>
      <c r="K3" s="80"/>
      <c r="L3"/>
      <c r="M3"/>
      <c r="N3"/>
      <c r="O3"/>
      <c r="P3"/>
      <c r="Q3"/>
      <c r="R3"/>
      <c r="S3"/>
      <c r="T3"/>
      <c r="U3"/>
      <c r="V3"/>
      <c r="W3"/>
      <c r="X3"/>
      <c r="Y3"/>
      <c r="Z3"/>
      <c r="AA3"/>
      <c r="AB3"/>
      <c r="AC3"/>
      <c r="AD3"/>
    </row>
    <row r="4" spans="1:30" ht="15" thickBot="1" x14ac:dyDescent="0.35">
      <c r="A4" s="63" t="s">
        <v>41</v>
      </c>
      <c r="B4" s="64"/>
      <c r="C4" s="64"/>
      <c r="D4" s="77"/>
      <c r="E4" s="77"/>
      <c r="F4" s="77"/>
      <c r="G4" s="77"/>
      <c r="H4" s="77"/>
      <c r="I4" s="77"/>
      <c r="J4" s="77"/>
      <c r="K4" s="78"/>
      <c r="L4"/>
      <c r="M4"/>
      <c r="N4"/>
      <c r="O4"/>
      <c r="P4"/>
      <c r="Q4"/>
      <c r="R4"/>
      <c r="S4"/>
      <c r="T4"/>
      <c r="U4"/>
      <c r="V4"/>
      <c r="W4"/>
      <c r="X4"/>
      <c r="Y4"/>
      <c r="Z4"/>
      <c r="AA4"/>
      <c r="AB4"/>
      <c r="AC4"/>
      <c r="AD4"/>
    </row>
    <row r="5" spans="1:30" ht="15" thickBot="1" x14ac:dyDescent="0.35">
      <c r="A5"/>
      <c r="B5"/>
      <c r="C5"/>
      <c r="D5"/>
      <c r="E5"/>
      <c r="F5"/>
      <c r="G5"/>
      <c r="H5"/>
      <c r="I5"/>
      <c r="J5"/>
      <c r="K5"/>
      <c r="L5"/>
      <c r="M5"/>
      <c r="N5"/>
      <c r="O5"/>
      <c r="P5"/>
      <c r="Q5"/>
      <c r="R5"/>
      <c r="S5"/>
      <c r="T5"/>
      <c r="U5"/>
      <c r="V5"/>
      <c r="W5"/>
      <c r="X5"/>
      <c r="Y5"/>
      <c r="Z5"/>
      <c r="AA5"/>
      <c r="AB5"/>
      <c r="AC5"/>
      <c r="AD5"/>
    </row>
    <row r="6" spans="1:30" ht="15.6" x14ac:dyDescent="0.3">
      <c r="A6" s="65" t="s">
        <v>1</v>
      </c>
      <c r="B6" s="66"/>
      <c r="C6"/>
      <c r="D6" s="67" t="s">
        <v>7</v>
      </c>
      <c r="E6" s="68"/>
      <c r="F6"/>
      <c r="G6" s="69" t="s">
        <v>10</v>
      </c>
      <c r="H6" s="70"/>
      <c r="I6"/>
      <c r="J6" s="71" t="s">
        <v>11</v>
      </c>
      <c r="K6" s="72"/>
      <c r="L6"/>
      <c r="M6"/>
      <c r="N6"/>
      <c r="O6"/>
      <c r="P6"/>
      <c r="Q6"/>
      <c r="R6"/>
      <c r="S6"/>
      <c r="T6"/>
      <c r="U6"/>
      <c r="V6"/>
      <c r="W6"/>
      <c r="X6"/>
      <c r="Y6"/>
      <c r="Z6"/>
      <c r="AA6"/>
      <c r="AB6"/>
      <c r="AC6"/>
      <c r="AD6"/>
    </row>
    <row r="7" spans="1:30" x14ac:dyDescent="0.3">
      <c r="A7" s="11" t="s">
        <v>36</v>
      </c>
      <c r="B7" s="12"/>
      <c r="C7"/>
      <c r="D7" s="13"/>
      <c r="E7" s="14"/>
      <c r="F7"/>
      <c r="G7" s="15"/>
      <c r="H7" s="16"/>
      <c r="I7"/>
      <c r="J7" s="17"/>
      <c r="K7" s="18"/>
      <c r="L7"/>
      <c r="M7"/>
      <c r="N7"/>
      <c r="O7"/>
      <c r="P7"/>
      <c r="Q7"/>
      <c r="R7"/>
      <c r="S7"/>
      <c r="T7"/>
      <c r="U7"/>
      <c r="V7"/>
      <c r="W7"/>
      <c r="X7"/>
      <c r="Y7"/>
      <c r="Z7"/>
      <c r="AA7"/>
      <c r="AB7"/>
      <c r="AC7"/>
      <c r="AD7"/>
    </row>
    <row r="8" spans="1:30" ht="28.8" x14ac:dyDescent="0.3">
      <c r="A8" s="19" t="s">
        <v>46</v>
      </c>
      <c r="B8" s="3">
        <v>119</v>
      </c>
      <c r="D8" s="20" t="s">
        <v>5</v>
      </c>
      <c r="E8" s="14">
        <f>ROUNDUP(IF(B9&gt;(B8/25),B9,B8/25),0)</f>
        <v>5</v>
      </c>
      <c r="F8"/>
      <c r="G8" s="21" t="s">
        <v>15</v>
      </c>
      <c r="H8" s="22">
        <f>IF(B15&gt;0,(IF(B19="n",11000*(E17-1),11000*(E18-1)))*(B8/B16),IF(B19="n",11000*(E17-1),11000*(E18-1)))</f>
        <v>1569.5443645083933</v>
      </c>
      <c r="I8"/>
      <c r="J8" s="17" t="s">
        <v>18</v>
      </c>
      <c r="K8" s="23">
        <f>IF(B15&gt;0,(IF(B19="j",E18*3000,E17*1794))*(B8/B16),IF(B19="j",E18*3000,E17*1794))</f>
        <v>856.11510791366902</v>
      </c>
      <c r="L8"/>
      <c r="M8"/>
      <c r="N8"/>
      <c r="O8"/>
      <c r="P8"/>
      <c r="Q8"/>
      <c r="R8"/>
      <c r="S8"/>
      <c r="T8"/>
      <c r="U8"/>
      <c r="V8"/>
      <c r="W8"/>
      <c r="X8"/>
      <c r="Y8"/>
      <c r="Z8"/>
      <c r="AA8"/>
      <c r="AB8"/>
      <c r="AC8"/>
      <c r="AD8"/>
    </row>
    <row r="9" spans="1:30" ht="28.8" x14ac:dyDescent="0.3">
      <c r="A9" s="24" t="s">
        <v>47</v>
      </c>
      <c r="B9" s="4">
        <v>2</v>
      </c>
      <c r="D9" s="20" t="s">
        <v>21</v>
      </c>
      <c r="E9" s="14">
        <f>IF(E8&lt;=1,1,0)</f>
        <v>0</v>
      </c>
      <c r="F9"/>
      <c r="G9" s="21"/>
      <c r="H9" s="22"/>
      <c r="I9"/>
      <c r="J9" s="17"/>
      <c r="K9" s="23"/>
      <c r="L9"/>
      <c r="M9"/>
      <c r="N9"/>
      <c r="O9"/>
      <c r="P9"/>
      <c r="Q9"/>
      <c r="R9"/>
      <c r="S9"/>
      <c r="T9"/>
      <c r="U9"/>
      <c r="V9"/>
      <c r="W9"/>
      <c r="X9"/>
      <c r="Y9"/>
      <c r="Z9"/>
      <c r="AA9"/>
      <c r="AB9"/>
      <c r="AC9"/>
      <c r="AD9"/>
    </row>
    <row r="10" spans="1:30" ht="18.75" customHeight="1" x14ac:dyDescent="0.3">
      <c r="A10" s="25" t="s">
        <v>3</v>
      </c>
      <c r="B10" s="3">
        <v>0</v>
      </c>
      <c r="D10" s="84" t="s">
        <v>31</v>
      </c>
      <c r="E10" s="26"/>
      <c r="F10"/>
      <c r="G10" s="83" t="s">
        <v>16</v>
      </c>
      <c r="H10" s="22"/>
      <c r="I10"/>
      <c r="J10" s="17" t="s">
        <v>19</v>
      </c>
      <c r="K10" s="23">
        <f>IF(B15&gt;0,((120*E17)*(B8/B16)),120*E17)</f>
        <v>51.366906474820141</v>
      </c>
      <c r="L10"/>
      <c r="M10"/>
      <c r="N10"/>
      <c r="O10"/>
      <c r="P10"/>
      <c r="Q10"/>
      <c r="R10"/>
      <c r="S10"/>
      <c r="T10"/>
      <c r="U10"/>
      <c r="V10"/>
      <c r="W10"/>
      <c r="X10"/>
      <c r="Y10"/>
      <c r="Z10"/>
      <c r="AA10"/>
      <c r="AB10"/>
      <c r="AC10"/>
      <c r="AD10"/>
    </row>
    <row r="11" spans="1:30" x14ac:dyDescent="0.3">
      <c r="A11" s="25" t="s">
        <v>4</v>
      </c>
      <c r="B11" s="3">
        <v>29978</v>
      </c>
      <c r="D11" s="84"/>
      <c r="E11" s="26">
        <f>ROUNDUP(IF(B17&gt;(B16/25),B17,B16/25),0)</f>
        <v>34</v>
      </c>
      <c r="F11"/>
      <c r="G11" s="83"/>
      <c r="H11" s="22">
        <f>33000</f>
        <v>33000</v>
      </c>
      <c r="I11"/>
      <c r="J11" s="17" t="s">
        <v>20</v>
      </c>
      <c r="K11" s="23">
        <f>(E8+E9)*595</f>
        <v>2975</v>
      </c>
      <c r="L11"/>
      <c r="M11"/>
      <c r="N11"/>
      <c r="O11"/>
      <c r="P11"/>
      <c r="Q11"/>
      <c r="R11"/>
      <c r="S11"/>
      <c r="T11"/>
      <c r="U11"/>
      <c r="V11"/>
      <c r="W11"/>
      <c r="X11"/>
      <c r="Y11"/>
      <c r="Z11"/>
      <c r="AA11"/>
      <c r="AB11"/>
      <c r="AC11"/>
      <c r="AD11"/>
    </row>
    <row r="12" spans="1:30" ht="28.8" x14ac:dyDescent="0.3">
      <c r="A12" s="27"/>
      <c r="B12" s="2"/>
      <c r="D12" s="20" t="s">
        <v>6</v>
      </c>
      <c r="E12" s="14">
        <f>IF(B15&lt;1,(IF(B19="n",E17-1,E18-1)),MAX(B15,(IF(B19="n",E17-1,E18-1))))</f>
        <v>9</v>
      </c>
      <c r="F12"/>
      <c r="G12" s="28" t="s">
        <v>17</v>
      </c>
      <c r="H12" s="22">
        <f>2500</f>
        <v>2500</v>
      </c>
      <c r="I12"/>
      <c r="J12" s="17" t="s">
        <v>22</v>
      </c>
      <c r="K12" s="23">
        <f>(IF(B15&gt;0,(IF(B19="n",1795*(E17-1)*(20%),3000*(E18-1)*(20%))*(B8/B16)),IF(B19="n",1795*(E17-1)*(20%),3000*(E18-1)*(20%))))*5</f>
        <v>428.05755395683457</v>
      </c>
      <c r="L12"/>
      <c r="M12"/>
      <c r="N12"/>
      <c r="O12"/>
      <c r="P12"/>
      <c r="Q12"/>
      <c r="R12"/>
      <c r="S12"/>
      <c r="T12"/>
      <c r="U12"/>
      <c r="V12"/>
      <c r="W12"/>
      <c r="X12"/>
      <c r="Y12"/>
      <c r="Z12"/>
      <c r="AA12"/>
      <c r="AB12"/>
      <c r="AC12"/>
      <c r="AD12"/>
    </row>
    <row r="13" spans="1:30" x14ac:dyDescent="0.3">
      <c r="A13" s="27"/>
      <c r="B13" s="2"/>
      <c r="D13" s="20" t="s">
        <v>14</v>
      </c>
      <c r="E13" s="14">
        <f>ROUNDUP(B8/100*6,0)</f>
        <v>8</v>
      </c>
      <c r="F13"/>
      <c r="G13" s="28"/>
      <c r="H13" s="16"/>
      <c r="I13"/>
      <c r="J13" s="17" t="s">
        <v>23</v>
      </c>
      <c r="K13" s="23">
        <f>(IF(B15&gt;0,((IF(B19="j",E18,E17)-1)*792)*(B8/B16),(IF(B19="j",E18,E17)-1)*792))*5</f>
        <v>565.03597122302165</v>
      </c>
      <c r="L13"/>
      <c r="M13"/>
      <c r="N13"/>
      <c r="O13"/>
      <c r="P13"/>
      <c r="Q13"/>
      <c r="R13"/>
      <c r="S13"/>
      <c r="T13"/>
      <c r="U13"/>
      <c r="V13"/>
      <c r="W13"/>
      <c r="X13"/>
      <c r="Y13"/>
      <c r="Z13"/>
      <c r="AA13"/>
      <c r="AB13"/>
      <c r="AC13"/>
      <c r="AD13"/>
    </row>
    <row r="14" spans="1:30" ht="28.8" x14ac:dyDescent="0.3">
      <c r="A14" s="75" t="s">
        <v>37</v>
      </c>
      <c r="B14" s="76"/>
      <c r="D14" s="29" t="s">
        <v>30</v>
      </c>
      <c r="E14" s="14">
        <f>B10+B11</f>
        <v>29978</v>
      </c>
      <c r="F14"/>
      <c r="G14" s="15"/>
      <c r="H14" s="22"/>
      <c r="I14"/>
      <c r="J14" s="17" t="s">
        <v>24</v>
      </c>
      <c r="K14" s="23">
        <f>(MIN(ROUNDUP(E8/25,0)-1)*1800+100)*5</f>
        <v>500</v>
      </c>
      <c r="L14"/>
      <c r="M14"/>
      <c r="N14"/>
      <c r="O14"/>
      <c r="P14"/>
      <c r="Q14"/>
      <c r="R14"/>
      <c r="S14"/>
      <c r="T14"/>
      <c r="U14"/>
      <c r="V14"/>
      <c r="W14"/>
      <c r="X14"/>
      <c r="Y14"/>
      <c r="Z14"/>
      <c r="AA14"/>
      <c r="AB14"/>
      <c r="AC14"/>
      <c r="AD14"/>
    </row>
    <row r="15" spans="1:30" ht="33.75" customHeight="1" x14ac:dyDescent="0.3">
      <c r="A15" s="30" t="s">
        <v>45</v>
      </c>
      <c r="B15" s="3">
        <v>9</v>
      </c>
      <c r="D15" s="31"/>
      <c r="E15" s="26"/>
      <c r="F15"/>
      <c r="G15" s="15"/>
      <c r="H15" s="16"/>
      <c r="I15"/>
      <c r="J15" s="17" t="s">
        <v>25</v>
      </c>
      <c r="K15" s="23">
        <f>(IF(B15&gt;0,(E12*93)*(B8/B16),E12*93))*5</f>
        <v>597.14028776978421</v>
      </c>
      <c r="L15"/>
      <c r="M15"/>
      <c r="N15"/>
      <c r="O15"/>
      <c r="P15"/>
      <c r="Q15"/>
      <c r="R15"/>
      <c r="S15"/>
      <c r="T15"/>
      <c r="U15"/>
      <c r="V15"/>
      <c r="W15"/>
      <c r="X15"/>
      <c r="Y15"/>
      <c r="Z15"/>
      <c r="AA15"/>
      <c r="AB15"/>
      <c r="AC15"/>
      <c r="AD15"/>
    </row>
    <row r="16" spans="1:30" x14ac:dyDescent="0.3">
      <c r="A16" s="25" t="s">
        <v>2</v>
      </c>
      <c r="B16" s="4">
        <v>834</v>
      </c>
      <c r="D16" s="13"/>
      <c r="E16" s="14"/>
      <c r="F16"/>
      <c r="G16" s="15" t="s">
        <v>32</v>
      </c>
      <c r="H16" s="22">
        <f>SUM(H8:H12)</f>
        <v>37069.544364508394</v>
      </c>
      <c r="I16"/>
      <c r="J16" s="17" t="s">
        <v>26</v>
      </c>
      <c r="K16" s="23">
        <f>(4000)*5</f>
        <v>20000</v>
      </c>
      <c r="L16"/>
      <c r="M16"/>
      <c r="N16"/>
      <c r="O16"/>
      <c r="P16"/>
      <c r="Q16"/>
      <c r="R16"/>
      <c r="S16"/>
      <c r="T16"/>
      <c r="U16"/>
      <c r="V16"/>
      <c r="W16"/>
      <c r="X16"/>
      <c r="Y16"/>
      <c r="Z16"/>
      <c r="AA16"/>
      <c r="AB16"/>
      <c r="AC16"/>
      <c r="AD16"/>
    </row>
    <row r="17" spans="1:30" x14ac:dyDescent="0.3">
      <c r="A17" s="25" t="s">
        <v>34</v>
      </c>
      <c r="B17" s="3">
        <v>14</v>
      </c>
      <c r="D17" s="20" t="s">
        <v>8</v>
      </c>
      <c r="E17" s="14">
        <f>IF(B15&gt;0,(ROUNDUP(E11/25,0))+1,(ROUNDUP((E8+E9)/25,0))+1)</f>
        <v>3</v>
      </c>
      <c r="F17"/>
      <c r="G17" s="15"/>
      <c r="H17" s="22"/>
      <c r="I17"/>
      <c r="J17" s="17" t="s">
        <v>27</v>
      </c>
      <c r="K17" s="23">
        <f>(6*B8)*5</f>
        <v>3570</v>
      </c>
      <c r="L17"/>
      <c r="M17"/>
      <c r="N17"/>
      <c r="O17"/>
      <c r="P17"/>
      <c r="Q17"/>
      <c r="R17"/>
      <c r="S17"/>
      <c r="T17"/>
      <c r="U17"/>
      <c r="V17"/>
      <c r="W17"/>
      <c r="X17"/>
      <c r="Y17"/>
      <c r="Z17"/>
      <c r="AA17"/>
      <c r="AB17"/>
      <c r="AC17"/>
      <c r="AD17"/>
    </row>
    <row r="18" spans="1:30" x14ac:dyDescent="0.3">
      <c r="A18" s="25"/>
      <c r="B18" s="5"/>
      <c r="D18" s="20" t="s">
        <v>9</v>
      </c>
      <c r="E18" s="14">
        <f>IF(B15&gt;0,(ROUNDUP(E11/50,0)+1),(ROUNDUP((E8+E9)/50,0)+1))</f>
        <v>2</v>
      </c>
      <c r="F18"/>
      <c r="G18" s="15"/>
      <c r="H18" s="22"/>
      <c r="I18"/>
      <c r="J18" s="17" t="s">
        <v>28</v>
      </c>
      <c r="K18" s="23">
        <f>(E13*46.5)*5</f>
        <v>1860</v>
      </c>
      <c r="L18"/>
      <c r="M18"/>
      <c r="N18"/>
      <c r="O18"/>
      <c r="P18"/>
      <c r="Q18"/>
      <c r="R18"/>
      <c r="S18"/>
      <c r="T18"/>
      <c r="U18"/>
      <c r="V18"/>
      <c r="W18"/>
      <c r="X18"/>
      <c r="Y18"/>
      <c r="Z18"/>
      <c r="AA18"/>
      <c r="AB18"/>
      <c r="AC18"/>
      <c r="AD18"/>
    </row>
    <row r="19" spans="1:30" ht="15" customHeight="1" x14ac:dyDescent="0.3">
      <c r="A19" s="27" t="s">
        <v>48</v>
      </c>
      <c r="B19" s="6" t="s">
        <v>49</v>
      </c>
      <c r="D19" s="13"/>
      <c r="E19" s="14"/>
      <c r="F19"/>
      <c r="G19" s="15"/>
      <c r="H19" s="16"/>
      <c r="I19"/>
      <c r="J19" s="17"/>
      <c r="K19" s="18"/>
      <c r="L19"/>
      <c r="M19"/>
      <c r="N19"/>
      <c r="O19"/>
      <c r="P19"/>
      <c r="Q19"/>
      <c r="R19"/>
      <c r="S19"/>
      <c r="T19"/>
      <c r="U19"/>
      <c r="V19"/>
      <c r="W19"/>
      <c r="X19"/>
      <c r="Y19"/>
      <c r="Z19"/>
      <c r="AA19"/>
      <c r="AB19"/>
      <c r="AC19"/>
      <c r="AD19"/>
    </row>
    <row r="20" spans="1:30" x14ac:dyDescent="0.3">
      <c r="A20" s="32"/>
      <c r="B20" s="2"/>
      <c r="D20" s="20"/>
      <c r="E20" s="33"/>
      <c r="F20"/>
      <c r="G20" s="15"/>
      <c r="H20" s="16"/>
      <c r="I20"/>
      <c r="J20" s="17" t="s">
        <v>33</v>
      </c>
      <c r="K20" s="23">
        <f>SUM(K8:K18)</f>
        <v>31402.715827338128</v>
      </c>
      <c r="L20"/>
      <c r="M20"/>
      <c r="N20"/>
      <c r="O20"/>
      <c r="P20"/>
      <c r="Q20"/>
      <c r="R20"/>
      <c r="S20"/>
      <c r="T20"/>
      <c r="U20"/>
      <c r="V20"/>
      <c r="W20"/>
      <c r="X20"/>
      <c r="Y20"/>
      <c r="Z20"/>
      <c r="AA20"/>
      <c r="AB20"/>
      <c r="AC20"/>
      <c r="AD20"/>
    </row>
    <row r="21" spans="1:30" x14ac:dyDescent="0.3">
      <c r="A21" s="27" t="s">
        <v>35</v>
      </c>
      <c r="B21" s="7"/>
      <c r="D21" s="13"/>
      <c r="E21" s="14"/>
      <c r="F21"/>
      <c r="G21" s="34"/>
      <c r="H21" s="35"/>
      <c r="I21"/>
      <c r="J21" s="17"/>
      <c r="K21" s="23"/>
      <c r="L21"/>
      <c r="M21"/>
      <c r="N21"/>
      <c r="O21"/>
      <c r="P21"/>
      <c r="Q21"/>
      <c r="R21"/>
      <c r="S21"/>
      <c r="T21"/>
      <c r="U21"/>
      <c r="V21"/>
      <c r="W21"/>
      <c r="X21"/>
      <c r="Y21"/>
      <c r="Z21"/>
      <c r="AA21"/>
      <c r="AB21"/>
      <c r="AC21"/>
      <c r="AD21"/>
    </row>
    <row r="22" spans="1:30" x14ac:dyDescent="0.3">
      <c r="A22" s="27" t="s">
        <v>29</v>
      </c>
      <c r="B22" s="8">
        <v>44805</v>
      </c>
      <c r="D22" s="13"/>
      <c r="E22" s="14"/>
      <c r="F22"/>
      <c r="G22" s="36"/>
      <c r="H22" s="37"/>
      <c r="I22"/>
      <c r="J22" s="38"/>
      <c r="K22" s="39"/>
      <c r="L22"/>
      <c r="M22"/>
      <c r="N22"/>
      <c r="O22"/>
      <c r="P22"/>
      <c r="Q22"/>
      <c r="R22"/>
      <c r="S22"/>
      <c r="T22"/>
      <c r="U22"/>
      <c r="V22"/>
      <c r="W22"/>
      <c r="X22"/>
      <c r="Y22"/>
      <c r="Z22"/>
      <c r="AA22"/>
      <c r="AB22"/>
      <c r="AC22"/>
      <c r="AD22"/>
    </row>
    <row r="23" spans="1:30" x14ac:dyDescent="0.3">
      <c r="A23" s="73"/>
      <c r="B23" s="9"/>
      <c r="D23" s="13"/>
      <c r="E23" s="14"/>
      <c r="F23"/>
      <c r="G23" s="36" t="s">
        <v>12</v>
      </c>
      <c r="H23" s="37">
        <f>(H16/2)/($E$14*(95%))</f>
        <v>0.65082015169911256</v>
      </c>
      <c r="I23"/>
      <c r="J23" s="38" t="s">
        <v>13</v>
      </c>
      <c r="K23" s="39">
        <f>(K20/5)/(E14*0.95)</f>
        <v>0.22053165884693077</v>
      </c>
      <c r="L23"/>
      <c r="M23"/>
      <c r="N23"/>
      <c r="O23"/>
      <c r="P23"/>
      <c r="Q23"/>
      <c r="R23"/>
      <c r="S23"/>
      <c r="T23"/>
      <c r="U23"/>
      <c r="V23"/>
      <c r="W23"/>
      <c r="X23"/>
      <c r="Y23"/>
      <c r="Z23"/>
      <c r="AA23"/>
      <c r="AB23"/>
      <c r="AC23"/>
      <c r="AD23"/>
    </row>
    <row r="24" spans="1:30" ht="15" thickBot="1" x14ac:dyDescent="0.35">
      <c r="A24" s="74"/>
      <c r="B24" s="10"/>
      <c r="D24" s="40"/>
      <c r="E24" s="41"/>
      <c r="F24"/>
      <c r="G24" s="42"/>
      <c r="H24" s="43"/>
      <c r="I24"/>
      <c r="J24" s="44"/>
      <c r="K24" s="45"/>
      <c r="L24"/>
      <c r="M24"/>
      <c r="N24"/>
      <c r="O24"/>
      <c r="P24"/>
      <c r="Q24"/>
      <c r="R24"/>
      <c r="S24"/>
      <c r="T24"/>
      <c r="U24"/>
      <c r="V24"/>
      <c r="W24"/>
      <c r="X24"/>
      <c r="Y24"/>
      <c r="Z24"/>
      <c r="AA24"/>
      <c r="AB24"/>
      <c r="AC24"/>
      <c r="AD24"/>
    </row>
    <row r="25" spans="1:30" x14ac:dyDescent="0.3">
      <c r="A25"/>
      <c r="B25"/>
      <c r="C25"/>
      <c r="D25"/>
      <c r="E25"/>
      <c r="F25"/>
      <c r="G25"/>
      <c r="H25"/>
      <c r="I25"/>
      <c r="J25"/>
      <c r="K25"/>
      <c r="L25"/>
      <c r="M25"/>
      <c r="N25"/>
      <c r="O25"/>
      <c r="P25"/>
      <c r="Q25"/>
      <c r="R25"/>
      <c r="S25"/>
      <c r="T25"/>
      <c r="U25"/>
      <c r="V25"/>
      <c r="W25"/>
      <c r="X25"/>
      <c r="Y25"/>
      <c r="Z25"/>
      <c r="AA25"/>
      <c r="AB25"/>
      <c r="AC25"/>
      <c r="AD25"/>
    </row>
    <row r="26" spans="1:30" x14ac:dyDescent="0.3">
      <c r="A26" s="46"/>
      <c r="B26" s="46"/>
      <c r="C26"/>
      <c r="D26"/>
      <c r="E26"/>
      <c r="F26"/>
      <c r="G26"/>
      <c r="H26"/>
      <c r="I26"/>
      <c r="J26"/>
      <c r="K26"/>
      <c r="L26"/>
      <c r="M26" s="47"/>
      <c r="N26" s="47"/>
      <c r="O26"/>
      <c r="P26"/>
      <c r="Q26"/>
      <c r="R26"/>
      <c r="S26"/>
      <c r="T26"/>
      <c r="U26"/>
      <c r="V26"/>
      <c r="W26"/>
      <c r="X26"/>
      <c r="Y26"/>
      <c r="Z26"/>
      <c r="AA26"/>
      <c r="AB26"/>
      <c r="AC26"/>
      <c r="AD26"/>
    </row>
    <row r="27" spans="1:30" x14ac:dyDescent="0.3">
      <c r="A27"/>
      <c r="B27" s="46"/>
      <c r="C27"/>
      <c r="D27"/>
      <c r="E27"/>
      <c r="F27"/>
      <c r="G27"/>
      <c r="H27"/>
      <c r="I27"/>
      <c r="J27"/>
      <c r="K27"/>
      <c r="L27"/>
      <c r="M27"/>
      <c r="N27"/>
      <c r="O27"/>
      <c r="P27"/>
      <c r="Q27"/>
      <c r="R27"/>
      <c r="S27"/>
      <c r="T27"/>
      <c r="U27"/>
      <c r="V27"/>
      <c r="W27"/>
      <c r="X27"/>
      <c r="Y27"/>
      <c r="Z27"/>
      <c r="AA27"/>
      <c r="AB27"/>
      <c r="AC27"/>
      <c r="AD27"/>
    </row>
    <row r="28" spans="1:30" ht="15" thickBot="1" x14ac:dyDescent="0.35">
      <c r="A28"/>
      <c r="B28" s="46"/>
      <c r="C28"/>
      <c r="D28"/>
      <c r="E28"/>
      <c r="F28"/>
      <c r="G28"/>
      <c r="H28"/>
      <c r="I28"/>
      <c r="J28"/>
      <c r="K28"/>
      <c r="L28"/>
      <c r="M28" s="48"/>
      <c r="N28"/>
      <c r="O28"/>
      <c r="P28"/>
      <c r="Q28"/>
      <c r="R28"/>
      <c r="S28"/>
      <c r="T28"/>
      <c r="U28"/>
      <c r="V28"/>
      <c r="W28"/>
      <c r="X28"/>
      <c r="Y28"/>
      <c r="Z28"/>
      <c r="AA28"/>
      <c r="AB28"/>
      <c r="AC28"/>
      <c r="AD28"/>
    </row>
    <row r="29" spans="1:30" ht="21.75" customHeight="1" x14ac:dyDescent="0.3">
      <c r="A29" s="49" t="s">
        <v>40</v>
      </c>
      <c r="B29" s="50"/>
      <c r="C29" s="50"/>
      <c r="D29" s="51"/>
      <c r="E29"/>
      <c r="F29"/>
      <c r="G29"/>
      <c r="H29"/>
      <c r="I29"/>
      <c r="J29"/>
      <c r="K29"/>
      <c r="L29"/>
      <c r="M29"/>
      <c r="N29"/>
      <c r="O29"/>
      <c r="P29"/>
      <c r="Q29"/>
      <c r="R29"/>
      <c r="S29"/>
      <c r="T29"/>
      <c r="U29"/>
      <c r="V29"/>
      <c r="W29"/>
      <c r="X29"/>
      <c r="Y29"/>
      <c r="Z29"/>
      <c r="AA29"/>
      <c r="AB29"/>
      <c r="AC29"/>
      <c r="AD29"/>
    </row>
    <row r="30" spans="1:30" x14ac:dyDescent="0.3">
      <c r="A30" s="52" t="s">
        <v>39</v>
      </c>
      <c r="B30" s="81">
        <f>D4</f>
        <v>0</v>
      </c>
      <c r="C30" s="81"/>
      <c r="D30" s="82"/>
      <c r="E30"/>
      <c r="F30"/>
      <c r="G30"/>
      <c r="H30"/>
      <c r="I30"/>
      <c r="J30"/>
      <c r="K30"/>
      <c r="L30"/>
      <c r="M30"/>
      <c r="N30"/>
      <c r="O30"/>
      <c r="P30"/>
      <c r="Q30"/>
      <c r="R30"/>
      <c r="S30"/>
      <c r="T30"/>
      <c r="U30"/>
      <c r="V30"/>
      <c r="W30"/>
      <c r="X30"/>
      <c r="Y30"/>
      <c r="Z30"/>
      <c r="AA30"/>
      <c r="AB30"/>
      <c r="AC30"/>
      <c r="AD30"/>
    </row>
    <row r="31" spans="1:30" x14ac:dyDescent="0.3">
      <c r="A31" s="53" t="s">
        <v>38</v>
      </c>
      <c r="B31" s="54"/>
      <c r="C31" s="54"/>
      <c r="D31" s="55">
        <f>B22</f>
        <v>44805</v>
      </c>
      <c r="E31"/>
      <c r="F31"/>
      <c r="G31"/>
      <c r="H31"/>
      <c r="I31"/>
      <c r="J31"/>
      <c r="K31"/>
      <c r="L31"/>
      <c r="M31"/>
      <c r="N31"/>
      <c r="O31"/>
      <c r="P31"/>
      <c r="Q31"/>
      <c r="R31"/>
      <c r="S31"/>
      <c r="T31"/>
      <c r="U31"/>
      <c r="V31"/>
      <c r="W31"/>
      <c r="X31"/>
      <c r="Y31"/>
      <c r="Z31"/>
      <c r="AA31"/>
      <c r="AB31"/>
      <c r="AC31"/>
      <c r="AD31"/>
    </row>
    <row r="32" spans="1:30" x14ac:dyDescent="0.3">
      <c r="A32" s="53" t="s">
        <v>43</v>
      </c>
      <c r="B32" s="54"/>
      <c r="C32" s="54"/>
      <c r="D32" s="56">
        <f>H23+K23</f>
        <v>0.87135181054604338</v>
      </c>
      <c r="E32"/>
      <c r="F32"/>
      <c r="G32"/>
      <c r="H32"/>
      <c r="I32"/>
      <c r="J32"/>
      <c r="K32"/>
      <c r="L32"/>
      <c r="M32"/>
      <c r="N32"/>
      <c r="O32"/>
      <c r="P32"/>
      <c r="Q32"/>
      <c r="R32"/>
      <c r="S32"/>
      <c r="T32"/>
      <c r="U32"/>
      <c r="V32"/>
      <c r="W32"/>
      <c r="X32"/>
      <c r="Y32"/>
      <c r="Z32"/>
      <c r="AA32"/>
      <c r="AB32"/>
      <c r="AC32"/>
      <c r="AD32"/>
    </row>
    <row r="33" spans="1:30" ht="15" thickBot="1" x14ac:dyDescent="0.35">
      <c r="A33" s="57" t="s">
        <v>44</v>
      </c>
      <c r="B33" s="58"/>
      <c r="C33" s="58"/>
      <c r="D33" s="59">
        <f>K23</f>
        <v>0.22053165884693077</v>
      </c>
      <c r="E33"/>
      <c r="F33"/>
      <c r="G33"/>
      <c r="H33"/>
      <c r="I33"/>
      <c r="J33"/>
      <c r="K33"/>
      <c r="L33"/>
      <c r="M33"/>
      <c r="N33"/>
      <c r="O33"/>
      <c r="P33"/>
      <c r="Q33"/>
      <c r="R33"/>
      <c r="S33"/>
      <c r="T33"/>
      <c r="U33"/>
      <c r="V33"/>
      <c r="W33"/>
      <c r="X33"/>
      <c r="Y33"/>
      <c r="Z33"/>
      <c r="AA33"/>
      <c r="AB33"/>
      <c r="AC33"/>
      <c r="AD33"/>
    </row>
    <row r="34" spans="1:30" x14ac:dyDescent="0.3">
      <c r="A34"/>
      <c r="B34"/>
      <c r="C34"/>
      <c r="D34"/>
      <c r="E34"/>
      <c r="F34"/>
      <c r="G34"/>
      <c r="H34"/>
      <c r="I34"/>
      <c r="J34"/>
      <c r="K34"/>
      <c r="L34"/>
      <c r="M34"/>
      <c r="N34"/>
      <c r="O34"/>
      <c r="P34"/>
      <c r="Q34"/>
      <c r="R34"/>
      <c r="S34"/>
      <c r="T34"/>
      <c r="U34"/>
      <c r="V34"/>
      <c r="W34"/>
      <c r="X34"/>
      <c r="Y34"/>
      <c r="Z34"/>
      <c r="AA34"/>
      <c r="AB34"/>
      <c r="AC34"/>
      <c r="AD34"/>
    </row>
    <row r="35" spans="1:30" x14ac:dyDescent="0.3">
      <c r="A35"/>
      <c r="B35"/>
      <c r="C35"/>
      <c r="D35"/>
      <c r="E35"/>
      <c r="F35"/>
      <c r="G35"/>
      <c r="H35"/>
      <c r="I35"/>
      <c r="J35"/>
      <c r="K35"/>
      <c r="L35"/>
      <c r="M35"/>
      <c r="N35"/>
      <c r="O35"/>
      <c r="P35"/>
      <c r="Q35"/>
      <c r="R35"/>
      <c r="S35"/>
      <c r="T35"/>
      <c r="U35"/>
      <c r="V35"/>
      <c r="W35"/>
      <c r="X35"/>
      <c r="Y35"/>
      <c r="Z35"/>
      <c r="AA35"/>
      <c r="AB35"/>
      <c r="AC35"/>
      <c r="AD35"/>
    </row>
    <row r="36" spans="1:30" x14ac:dyDescent="0.3">
      <c r="A36"/>
      <c r="B36"/>
      <c r="C36"/>
      <c r="D36"/>
      <c r="E36"/>
      <c r="F36"/>
      <c r="G36"/>
      <c r="H36"/>
      <c r="I36"/>
      <c r="J36"/>
      <c r="K36"/>
      <c r="L36"/>
      <c r="M36"/>
      <c r="N36"/>
      <c r="O36"/>
      <c r="P36"/>
      <c r="Q36"/>
      <c r="R36"/>
      <c r="S36"/>
      <c r="T36"/>
      <c r="U36"/>
      <c r="V36"/>
      <c r="W36"/>
      <c r="X36"/>
      <c r="Y36"/>
      <c r="Z36"/>
      <c r="AA36"/>
      <c r="AB36"/>
      <c r="AC36"/>
      <c r="AD36"/>
    </row>
    <row r="37" spans="1:30" x14ac:dyDescent="0.3">
      <c r="A37"/>
      <c r="B37"/>
      <c r="C37"/>
      <c r="D37"/>
      <c r="E37"/>
      <c r="F37"/>
      <c r="G37"/>
      <c r="H37"/>
      <c r="I37"/>
      <c r="J37"/>
      <c r="K37"/>
      <c r="L37"/>
      <c r="M37"/>
      <c r="N37"/>
      <c r="O37"/>
      <c r="P37"/>
      <c r="Q37"/>
      <c r="R37"/>
      <c r="S37"/>
      <c r="T37"/>
      <c r="U37"/>
      <c r="V37"/>
      <c r="W37"/>
      <c r="X37"/>
      <c r="Y37"/>
      <c r="Z37"/>
      <c r="AA37"/>
      <c r="AB37"/>
      <c r="AC37"/>
      <c r="AD37"/>
    </row>
    <row r="38" spans="1:30" x14ac:dyDescent="0.3">
      <c r="A38"/>
      <c r="B38"/>
      <c r="C38"/>
      <c r="D38"/>
      <c r="E38"/>
      <c r="F38"/>
      <c r="G38"/>
      <c r="H38"/>
      <c r="I38"/>
      <c r="J38"/>
      <c r="K38"/>
      <c r="L38"/>
      <c r="M38"/>
      <c r="N38"/>
      <c r="O38"/>
      <c r="P38"/>
      <c r="Q38"/>
      <c r="R38"/>
      <c r="S38"/>
      <c r="T38"/>
      <c r="U38"/>
      <c r="V38"/>
      <c r="W38"/>
      <c r="X38"/>
      <c r="Y38"/>
      <c r="Z38"/>
      <c r="AA38"/>
      <c r="AB38"/>
      <c r="AC38"/>
      <c r="AD38"/>
    </row>
    <row r="39" spans="1:30" x14ac:dyDescent="0.3">
      <c r="A39"/>
      <c r="B39"/>
      <c r="C39"/>
      <c r="D39"/>
      <c r="E39"/>
      <c r="F39"/>
      <c r="G39"/>
      <c r="H39"/>
      <c r="I39"/>
      <c r="J39"/>
      <c r="K39"/>
      <c r="L39"/>
      <c r="M39"/>
      <c r="N39"/>
      <c r="O39"/>
      <c r="P39"/>
      <c r="Q39"/>
      <c r="R39"/>
      <c r="S39"/>
      <c r="T39"/>
      <c r="U39"/>
      <c r="V39"/>
      <c r="W39"/>
      <c r="X39"/>
      <c r="Y39"/>
      <c r="Z39"/>
      <c r="AA39"/>
      <c r="AB39"/>
      <c r="AC39"/>
      <c r="AD39"/>
    </row>
    <row r="40" spans="1:30" x14ac:dyDescent="0.3">
      <c r="A40"/>
      <c r="B40"/>
      <c r="C40"/>
      <c r="D40"/>
      <c r="E40"/>
      <c r="F40"/>
      <c r="G40"/>
      <c r="H40"/>
      <c r="I40"/>
      <c r="J40"/>
      <c r="K40"/>
      <c r="L40"/>
      <c r="M40"/>
      <c r="N40"/>
      <c r="O40"/>
      <c r="P40"/>
      <c r="Q40"/>
      <c r="R40"/>
      <c r="S40"/>
      <c r="T40"/>
      <c r="U40"/>
      <c r="V40"/>
      <c r="W40"/>
      <c r="X40"/>
      <c r="Y40"/>
      <c r="Z40"/>
      <c r="AA40"/>
      <c r="AB40"/>
      <c r="AC40"/>
      <c r="AD40"/>
    </row>
    <row r="41" spans="1:30" x14ac:dyDescent="0.3">
      <c r="A41"/>
      <c r="B41"/>
      <c r="C41"/>
      <c r="D41"/>
      <c r="E41"/>
      <c r="F41"/>
      <c r="G41"/>
      <c r="H41"/>
      <c r="I41"/>
      <c r="J41"/>
      <c r="K41"/>
      <c r="L41"/>
      <c r="M41"/>
      <c r="N41"/>
      <c r="O41"/>
      <c r="P41"/>
      <c r="Q41"/>
      <c r="R41"/>
      <c r="S41"/>
      <c r="T41"/>
      <c r="U41"/>
      <c r="V41"/>
      <c r="W41"/>
      <c r="X41"/>
      <c r="Y41"/>
      <c r="Z41"/>
      <c r="AA41"/>
      <c r="AB41"/>
      <c r="AC41"/>
      <c r="AD41"/>
    </row>
    <row r="42" spans="1:30" x14ac:dyDescent="0.3">
      <c r="A42"/>
      <c r="B42"/>
      <c r="C42"/>
      <c r="D42"/>
      <c r="E42"/>
      <c r="F42"/>
      <c r="G42"/>
      <c r="H42"/>
      <c r="I42"/>
      <c r="J42"/>
      <c r="K42"/>
      <c r="L42"/>
      <c r="M42"/>
      <c r="N42"/>
      <c r="O42"/>
      <c r="P42"/>
      <c r="Q42"/>
      <c r="R42"/>
      <c r="S42"/>
      <c r="T42"/>
      <c r="U42"/>
      <c r="V42"/>
      <c r="W42"/>
      <c r="X42"/>
      <c r="Y42"/>
      <c r="Z42"/>
      <c r="AA42"/>
      <c r="AB42"/>
      <c r="AC42"/>
      <c r="AD42"/>
    </row>
    <row r="43" spans="1:30" x14ac:dyDescent="0.3">
      <c r="A43"/>
      <c r="B43"/>
      <c r="C43"/>
      <c r="D43"/>
      <c r="E43"/>
      <c r="F43"/>
      <c r="G43"/>
      <c r="H43"/>
      <c r="I43"/>
      <c r="J43"/>
      <c r="K43"/>
      <c r="L43"/>
      <c r="M43"/>
      <c r="N43"/>
      <c r="O43"/>
      <c r="P43"/>
      <c r="Q43"/>
      <c r="R43"/>
      <c r="S43"/>
      <c r="T43"/>
      <c r="U43"/>
      <c r="V43"/>
      <c r="W43"/>
      <c r="X43"/>
      <c r="Y43"/>
      <c r="Z43"/>
      <c r="AA43"/>
      <c r="AB43"/>
      <c r="AC43"/>
      <c r="AD43"/>
    </row>
    <row r="44" spans="1:30" x14ac:dyDescent="0.3">
      <c r="A44"/>
      <c r="B44"/>
      <c r="C44"/>
      <c r="D44"/>
      <c r="E44"/>
      <c r="F44"/>
      <c r="G44"/>
      <c r="H44"/>
      <c r="I44"/>
      <c r="J44"/>
      <c r="K44"/>
      <c r="L44"/>
      <c r="M44"/>
      <c r="N44"/>
      <c r="O44"/>
      <c r="P44"/>
      <c r="Q44"/>
      <c r="R44"/>
      <c r="S44"/>
      <c r="T44"/>
      <c r="U44"/>
      <c r="V44"/>
      <c r="W44"/>
      <c r="X44"/>
      <c r="Y44"/>
      <c r="Z44"/>
      <c r="AA44"/>
      <c r="AB44"/>
      <c r="AC44"/>
      <c r="AD44"/>
    </row>
    <row r="45" spans="1:30" x14ac:dyDescent="0.3">
      <c r="A45"/>
      <c r="B45"/>
      <c r="C45"/>
      <c r="D45"/>
      <c r="E45"/>
      <c r="F45"/>
      <c r="G45"/>
      <c r="H45"/>
      <c r="I45"/>
      <c r="J45"/>
      <c r="K45"/>
      <c r="L45"/>
      <c r="M45"/>
      <c r="N45"/>
      <c r="O45"/>
      <c r="P45"/>
      <c r="Q45"/>
      <c r="R45"/>
      <c r="S45"/>
      <c r="T45"/>
      <c r="U45"/>
      <c r="V45"/>
      <c r="W45"/>
      <c r="X45"/>
      <c r="Y45"/>
      <c r="Z45"/>
      <c r="AA45"/>
      <c r="AB45"/>
      <c r="AC45"/>
      <c r="AD45"/>
    </row>
    <row r="46" spans="1:30" x14ac:dyDescent="0.3">
      <c r="A46"/>
      <c r="B46"/>
      <c r="C46"/>
      <c r="D46"/>
      <c r="E46"/>
      <c r="F46"/>
      <c r="G46"/>
      <c r="H46"/>
      <c r="I46"/>
      <c r="J46"/>
      <c r="K46"/>
      <c r="L46"/>
      <c r="M46"/>
      <c r="N46"/>
      <c r="O46"/>
      <c r="P46"/>
      <c r="Q46"/>
      <c r="R46"/>
      <c r="S46"/>
      <c r="T46"/>
      <c r="U46"/>
      <c r="V46"/>
      <c r="W46"/>
      <c r="X46"/>
      <c r="Y46"/>
      <c r="Z46"/>
      <c r="AA46"/>
      <c r="AB46"/>
      <c r="AC46"/>
      <c r="AD46"/>
    </row>
    <row r="47" spans="1:30" x14ac:dyDescent="0.3">
      <c r="A47"/>
      <c r="B47"/>
      <c r="C47"/>
      <c r="D47"/>
      <c r="E47"/>
      <c r="F47"/>
      <c r="G47"/>
      <c r="H47"/>
      <c r="I47"/>
      <c r="J47"/>
      <c r="K47"/>
      <c r="L47"/>
      <c r="M47"/>
      <c r="N47"/>
      <c r="O47"/>
      <c r="P47"/>
      <c r="Q47"/>
      <c r="R47"/>
      <c r="S47"/>
      <c r="T47"/>
      <c r="U47"/>
      <c r="V47"/>
      <c r="W47"/>
      <c r="X47"/>
      <c r="Y47"/>
      <c r="Z47"/>
      <c r="AA47"/>
      <c r="AB47"/>
      <c r="AC47"/>
      <c r="AD47"/>
    </row>
    <row r="48" spans="1:30" x14ac:dyDescent="0.3">
      <c r="A48"/>
      <c r="B48"/>
      <c r="C48"/>
      <c r="D48"/>
      <c r="E48"/>
      <c r="F48"/>
      <c r="G48"/>
      <c r="H48"/>
      <c r="I48"/>
      <c r="J48"/>
      <c r="K48"/>
      <c r="L48"/>
      <c r="M48"/>
      <c r="N48"/>
      <c r="O48"/>
      <c r="P48"/>
      <c r="Q48"/>
      <c r="R48"/>
      <c r="S48"/>
      <c r="T48"/>
      <c r="U48"/>
      <c r="V48"/>
      <c r="W48"/>
      <c r="X48"/>
      <c r="Y48"/>
      <c r="Z48"/>
      <c r="AA48"/>
      <c r="AB48"/>
      <c r="AC48"/>
      <c r="AD48"/>
    </row>
    <row r="49" spans="1:30" x14ac:dyDescent="0.3">
      <c r="A49"/>
      <c r="B49"/>
      <c r="C49"/>
      <c r="D49"/>
      <c r="E49"/>
      <c r="F49"/>
      <c r="G49"/>
      <c r="H49"/>
      <c r="I49"/>
      <c r="J49"/>
      <c r="K49"/>
      <c r="L49"/>
      <c r="M49"/>
      <c r="N49"/>
      <c r="O49"/>
      <c r="P49"/>
      <c r="Q49"/>
      <c r="R49"/>
      <c r="S49"/>
      <c r="T49"/>
      <c r="U49"/>
      <c r="V49"/>
      <c r="W49"/>
      <c r="X49"/>
      <c r="Y49"/>
      <c r="Z49"/>
      <c r="AA49"/>
      <c r="AB49"/>
      <c r="AC49"/>
      <c r="AD49"/>
    </row>
    <row r="50" spans="1:30" x14ac:dyDescent="0.3">
      <c r="A50"/>
      <c r="B50"/>
      <c r="C50"/>
      <c r="D50"/>
      <c r="E50"/>
      <c r="F50"/>
      <c r="G50"/>
      <c r="H50"/>
      <c r="I50"/>
      <c r="J50"/>
      <c r="K50"/>
      <c r="L50"/>
      <c r="M50"/>
      <c r="N50"/>
      <c r="O50"/>
      <c r="P50"/>
      <c r="Q50"/>
      <c r="R50"/>
      <c r="S50"/>
      <c r="T50"/>
      <c r="U50"/>
      <c r="V50"/>
      <c r="W50"/>
      <c r="X50"/>
      <c r="Y50"/>
      <c r="Z50"/>
      <c r="AA50"/>
      <c r="AB50"/>
      <c r="AC50"/>
      <c r="AD50"/>
    </row>
    <row r="51" spans="1:30" x14ac:dyDescent="0.3">
      <c r="A51"/>
      <c r="B51"/>
      <c r="C51"/>
      <c r="D51"/>
      <c r="E51"/>
      <c r="F51"/>
      <c r="G51"/>
      <c r="H51"/>
      <c r="I51"/>
      <c r="J51"/>
      <c r="K51"/>
      <c r="L51"/>
      <c r="M51"/>
      <c r="N51"/>
      <c r="O51"/>
      <c r="P51"/>
      <c r="Q51"/>
      <c r="R51"/>
      <c r="S51"/>
      <c r="T51"/>
      <c r="U51"/>
      <c r="V51"/>
      <c r="W51"/>
      <c r="X51"/>
      <c r="Y51"/>
      <c r="Z51"/>
      <c r="AA51"/>
      <c r="AB51"/>
      <c r="AC51"/>
      <c r="AD51"/>
    </row>
    <row r="52" spans="1:30" x14ac:dyDescent="0.3">
      <c r="A52"/>
      <c r="B52"/>
      <c r="C52"/>
      <c r="D52"/>
      <c r="E52"/>
      <c r="F52"/>
      <c r="G52"/>
      <c r="H52"/>
      <c r="I52"/>
      <c r="J52"/>
      <c r="K52"/>
      <c r="L52"/>
      <c r="M52"/>
      <c r="N52"/>
      <c r="O52"/>
      <c r="P52"/>
      <c r="Q52"/>
      <c r="R52"/>
      <c r="S52"/>
      <c r="T52"/>
      <c r="U52"/>
      <c r="V52"/>
      <c r="W52"/>
      <c r="X52"/>
      <c r="Y52"/>
      <c r="Z52"/>
      <c r="AA52"/>
      <c r="AB52"/>
      <c r="AC52"/>
      <c r="AD52"/>
    </row>
    <row r="53" spans="1:30" x14ac:dyDescent="0.3">
      <c r="A53"/>
      <c r="B53"/>
      <c r="C53"/>
      <c r="D53"/>
      <c r="E53"/>
      <c r="F53"/>
      <c r="G53"/>
      <c r="H53"/>
      <c r="I53"/>
      <c r="J53"/>
      <c r="K53"/>
      <c r="L53"/>
      <c r="M53"/>
      <c r="N53"/>
      <c r="O53"/>
      <c r="P53"/>
      <c r="Q53"/>
      <c r="R53"/>
      <c r="S53"/>
      <c r="T53"/>
      <c r="U53"/>
      <c r="V53"/>
      <c r="W53"/>
      <c r="X53"/>
      <c r="Y53"/>
      <c r="Z53"/>
      <c r="AA53"/>
      <c r="AB53"/>
      <c r="AC53"/>
      <c r="AD53"/>
    </row>
    <row r="54" spans="1:30" x14ac:dyDescent="0.3">
      <c r="A54"/>
      <c r="B54"/>
      <c r="C54"/>
      <c r="D54"/>
      <c r="E54"/>
      <c r="F54"/>
      <c r="G54"/>
      <c r="H54"/>
      <c r="I54"/>
      <c r="J54"/>
      <c r="K54"/>
      <c r="L54"/>
      <c r="M54"/>
      <c r="N54"/>
      <c r="O54"/>
      <c r="P54"/>
      <c r="Q54"/>
      <c r="R54"/>
      <c r="S54"/>
      <c r="T54"/>
      <c r="U54"/>
      <c r="V54"/>
      <c r="W54"/>
      <c r="X54"/>
      <c r="Y54"/>
      <c r="Z54"/>
      <c r="AA54"/>
      <c r="AB54"/>
      <c r="AC54"/>
      <c r="AD54"/>
    </row>
    <row r="55" spans="1:30" x14ac:dyDescent="0.3">
      <c r="A55"/>
      <c r="B55"/>
      <c r="C55"/>
      <c r="D55"/>
      <c r="E55"/>
      <c r="F55"/>
      <c r="G55"/>
      <c r="H55"/>
      <c r="I55"/>
      <c r="J55"/>
      <c r="K55"/>
      <c r="L55"/>
      <c r="M55"/>
      <c r="N55"/>
      <c r="O55"/>
      <c r="P55"/>
      <c r="Q55"/>
      <c r="R55"/>
      <c r="S55"/>
      <c r="T55"/>
      <c r="U55"/>
      <c r="V55"/>
      <c r="W55"/>
      <c r="X55"/>
      <c r="Y55"/>
      <c r="Z55"/>
      <c r="AA55"/>
      <c r="AB55"/>
      <c r="AC55"/>
      <c r="AD55"/>
    </row>
    <row r="56" spans="1:30" x14ac:dyDescent="0.3">
      <c r="A56"/>
      <c r="B56"/>
      <c r="C56"/>
      <c r="D56"/>
      <c r="E56"/>
      <c r="F56"/>
      <c r="G56"/>
      <c r="H56"/>
      <c r="I56"/>
      <c r="J56"/>
      <c r="K56"/>
      <c r="L56"/>
      <c r="M56"/>
      <c r="N56"/>
      <c r="O56"/>
      <c r="P56"/>
      <c r="Q56"/>
      <c r="R56"/>
      <c r="S56"/>
      <c r="T56"/>
      <c r="U56"/>
      <c r="V56"/>
      <c r="W56"/>
      <c r="X56"/>
      <c r="Y56"/>
      <c r="Z56"/>
      <c r="AA56"/>
      <c r="AB56"/>
      <c r="AC56"/>
      <c r="AD56"/>
    </row>
    <row r="57" spans="1:30" x14ac:dyDescent="0.3">
      <c r="A57"/>
      <c r="B57"/>
      <c r="C57"/>
      <c r="D57"/>
      <c r="E57"/>
      <c r="F57"/>
      <c r="G57"/>
      <c r="H57"/>
      <c r="I57"/>
      <c r="J57"/>
      <c r="K57"/>
      <c r="L57"/>
      <c r="M57"/>
      <c r="N57"/>
      <c r="O57"/>
      <c r="P57"/>
      <c r="Q57"/>
      <c r="R57"/>
      <c r="S57"/>
      <c r="T57"/>
      <c r="U57"/>
      <c r="V57"/>
      <c r="W57"/>
      <c r="X57"/>
      <c r="Y57"/>
      <c r="Z57"/>
      <c r="AA57"/>
      <c r="AB57"/>
      <c r="AC57"/>
      <c r="AD57"/>
    </row>
    <row r="58" spans="1:30" x14ac:dyDescent="0.3">
      <c r="A58"/>
      <c r="B58"/>
      <c r="C58"/>
      <c r="D58"/>
      <c r="E58"/>
      <c r="F58"/>
      <c r="G58"/>
      <c r="H58"/>
      <c r="I58"/>
      <c r="J58"/>
      <c r="K58"/>
      <c r="L58"/>
      <c r="M58"/>
      <c r="N58"/>
      <c r="O58"/>
      <c r="P58"/>
      <c r="Q58"/>
      <c r="R58"/>
      <c r="S58"/>
      <c r="T58"/>
      <c r="U58"/>
      <c r="V58"/>
      <c r="W58"/>
      <c r="X58"/>
      <c r="Y58"/>
      <c r="Z58"/>
      <c r="AA58"/>
      <c r="AB58"/>
      <c r="AC58"/>
      <c r="AD58"/>
    </row>
    <row r="59" spans="1:30" x14ac:dyDescent="0.3">
      <c r="A59"/>
      <c r="B59"/>
      <c r="C59"/>
      <c r="D59"/>
      <c r="E59"/>
      <c r="F59"/>
      <c r="G59"/>
      <c r="H59"/>
      <c r="I59"/>
      <c r="J59"/>
      <c r="K59"/>
      <c r="L59"/>
      <c r="M59"/>
      <c r="N59"/>
      <c r="O59"/>
      <c r="P59"/>
      <c r="Q59"/>
      <c r="R59"/>
      <c r="S59"/>
      <c r="T59"/>
      <c r="U59"/>
      <c r="V59"/>
      <c r="W59"/>
      <c r="X59"/>
      <c r="Y59"/>
      <c r="Z59"/>
      <c r="AA59"/>
      <c r="AB59"/>
      <c r="AC59"/>
      <c r="AD59"/>
    </row>
    <row r="60" spans="1:30" x14ac:dyDescent="0.3">
      <c r="A60"/>
      <c r="B60"/>
      <c r="C60"/>
      <c r="D60"/>
      <c r="E60"/>
      <c r="F60"/>
      <c r="G60"/>
      <c r="H60"/>
      <c r="I60"/>
      <c r="J60"/>
      <c r="K60"/>
      <c r="L60"/>
      <c r="M60"/>
      <c r="N60"/>
      <c r="O60"/>
      <c r="P60"/>
      <c r="Q60"/>
      <c r="R60"/>
      <c r="S60"/>
      <c r="T60"/>
      <c r="U60"/>
      <c r="V60"/>
      <c r="W60"/>
      <c r="X60"/>
      <c r="Y60"/>
      <c r="Z60"/>
      <c r="AA60"/>
      <c r="AB60"/>
      <c r="AC60"/>
      <c r="AD60"/>
    </row>
    <row r="61" spans="1:30" x14ac:dyDescent="0.3">
      <c r="A61"/>
      <c r="B61"/>
      <c r="C61"/>
      <c r="D61"/>
      <c r="E61"/>
      <c r="F61"/>
      <c r="G61"/>
      <c r="H61"/>
      <c r="I61"/>
      <c r="J61"/>
      <c r="K61"/>
      <c r="L61"/>
      <c r="M61"/>
      <c r="N61"/>
      <c r="O61"/>
      <c r="P61"/>
      <c r="Q61"/>
      <c r="R61"/>
      <c r="S61"/>
      <c r="T61"/>
      <c r="U61"/>
      <c r="V61"/>
      <c r="W61"/>
      <c r="X61"/>
      <c r="Y61"/>
      <c r="Z61"/>
      <c r="AA61"/>
      <c r="AB61"/>
      <c r="AC61"/>
      <c r="AD61"/>
    </row>
    <row r="62" spans="1:30" x14ac:dyDescent="0.3">
      <c r="A62"/>
      <c r="B62"/>
      <c r="C62"/>
      <c r="D62"/>
      <c r="E62"/>
      <c r="F62"/>
      <c r="G62"/>
      <c r="H62"/>
      <c r="I62"/>
      <c r="J62"/>
      <c r="K62"/>
      <c r="L62"/>
      <c r="M62"/>
      <c r="N62"/>
      <c r="O62"/>
      <c r="P62"/>
      <c r="Q62"/>
      <c r="R62"/>
      <c r="S62"/>
      <c r="T62"/>
      <c r="U62"/>
      <c r="V62"/>
      <c r="W62"/>
      <c r="X62"/>
      <c r="Y62"/>
      <c r="Z62"/>
      <c r="AA62"/>
      <c r="AB62"/>
      <c r="AC62"/>
      <c r="AD62"/>
    </row>
    <row r="63" spans="1:30" x14ac:dyDescent="0.3">
      <c r="A63"/>
      <c r="B63"/>
      <c r="C63"/>
      <c r="D63"/>
      <c r="E63"/>
      <c r="F63"/>
      <c r="G63"/>
      <c r="H63"/>
      <c r="I63"/>
      <c r="J63"/>
      <c r="K63"/>
      <c r="L63"/>
      <c r="M63"/>
      <c r="N63"/>
      <c r="O63"/>
      <c r="P63"/>
      <c r="Q63"/>
      <c r="R63"/>
      <c r="S63"/>
      <c r="T63"/>
      <c r="U63"/>
      <c r="V63"/>
      <c r="W63"/>
      <c r="X63"/>
      <c r="Y63"/>
      <c r="Z63"/>
      <c r="AA63"/>
      <c r="AB63"/>
      <c r="AC63"/>
      <c r="AD63"/>
    </row>
  </sheetData>
  <sheetProtection algorithmName="SHA-512" hashValue="1eJGfjWioDwo5Cois/aqHqcFuw6SSyAJzWA4SkPKwPdMEuHFbp8W9er/WcKrC1iwsOwSS5pmuQ6raeKhHn1NrA==" saltValue="TmcrRtc9lbq4Yh7R9xVd0Q==" spinCount="100000" sheet="1" objects="1" scenarios="1"/>
  <mergeCells count="7">
    <mergeCell ref="A23:A24"/>
    <mergeCell ref="A14:B14"/>
    <mergeCell ref="D4:K4"/>
    <mergeCell ref="B3:K3"/>
    <mergeCell ref="B30:D30"/>
    <mergeCell ref="G10:G11"/>
    <mergeCell ref="D10:D11"/>
  </mergeCells>
  <pageMargins left="0.7" right="0.7" top="0.78740157499999996" bottom="0.78740157499999996" header="0.3" footer="0.3"/>
  <pageSetup paperSize="9"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FD47DCB9FBDEE48926552A03C65082E" ma:contentTypeVersion="13" ma:contentTypeDescription="Ein neues Dokument erstellen." ma:contentTypeScope="" ma:versionID="3268812cb4cbfd644cd217ffc35fec1b">
  <xsd:schema xmlns:xsd="http://www.w3.org/2001/XMLSchema" xmlns:xs="http://www.w3.org/2001/XMLSchema" xmlns:p="http://schemas.microsoft.com/office/2006/metadata/properties" xmlns:ns2="a80d03a7-e43c-4536-9f29-9583b5514974" xmlns:ns3="d7132986-5dc2-480d-bce5-48e46e17b79c" targetNamespace="http://schemas.microsoft.com/office/2006/metadata/properties" ma:root="true" ma:fieldsID="60b33dc1d6c0f296884d10a43d0fcef1" ns2:_="" ns3:_="">
    <xsd:import namespace="a80d03a7-e43c-4536-9f29-9583b5514974"/>
    <xsd:import namespace="d7132986-5dc2-480d-bce5-48e46e17b79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d03a7-e43c-4536-9f29-9583b55149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a50d3ba9-0126-4de2-980d-913e2b0b3fa5"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132986-5dc2-480d-bce5-48e46e17b79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dd6e6e77-9f69-445a-8b93-81ed458c0f9f}" ma:internalName="TaxCatchAll" ma:showField="CatchAllData" ma:web="d7132986-5dc2-480d-bce5-48e46e17b7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7132986-5dc2-480d-bce5-48e46e17b79c" xsi:nil="true"/>
    <lcf76f155ced4ddcb4097134ff3c332f xmlns="a80d03a7-e43c-4536-9f29-9583b551497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C003FB-76A1-4C44-914E-DCAFBFB548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0d03a7-e43c-4536-9f29-9583b5514974"/>
    <ds:schemaRef ds:uri="d7132986-5dc2-480d-bce5-48e46e17b7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F63AEF-57DE-4FFC-B64A-973C2276052E}">
  <ds:schemaRefs>
    <ds:schemaRef ds:uri="http://schemas.microsoft.com/sharepoint/v3/contenttype/forms"/>
  </ds:schemaRefs>
</ds:datastoreItem>
</file>

<file path=customXml/itemProps3.xml><?xml version="1.0" encoding="utf-8"?>
<ds:datastoreItem xmlns:ds="http://schemas.openxmlformats.org/officeDocument/2006/customXml" ds:itemID="{366F2514-13D2-44EE-9B19-6A7C3B37114A}">
  <ds:schemaRefs>
    <ds:schemaRef ds:uri="http://schemas.microsoft.com/office/2006/metadata/properties"/>
    <ds:schemaRef ds:uri="http://schemas.microsoft.com/office/infopath/2007/PartnerControls"/>
    <ds:schemaRef ds:uri="d7132986-5dc2-480d-bce5-48e46e17b79c"/>
    <ds:schemaRef ds:uri="a80d03a7-e43c-4536-9f29-9583b551497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Berechnung</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claartje.vandermark</dc:creator>
  <cp:lastModifiedBy>Miralem Hadzic</cp:lastModifiedBy>
  <dcterms:created xsi:type="dcterms:W3CDTF">2022-05-30T14:31:36Z</dcterms:created>
  <dcterms:modified xsi:type="dcterms:W3CDTF">2023-05-22T14:32:34Z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0x0101002FD47DCB9FBDEE48926552A03C65082E</vt:lpwstr>
  </property>
  <property fmtid="{D5CDD505-2E9C-101B-9397-08002B2CF9AE}" pid="3" name="MediaServiceImageTags">
    <vt:lpwstr/>
  </property>
</Properties>
</file>